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Sheet1 - Table 1 - Table 1 - Ta" sheetId="2" r:id="rId6"/>
    <sheet name="Sheet2 - Table 1 - Table 1 - Ta" sheetId="3" r:id="rId7"/>
    <sheet name="Sheet3 - Table 1 - Table 1 - Ta" sheetId="4" r:id="rId8"/>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<sst xmlns="http://schemas.openxmlformats.org/spreadsheetml/2006/main" uniqueCount="176">
  <si>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</si>
  <si>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</si>
  <si>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</si>
  <si>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</si>
  <si>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Export Summary</t>
  </si>
  <si>
    <t>Table 1</t>
  </si>
  <si>
    <t>Sheet1 - Table 1 - Table 1 - Ta</t>
  </si>
  <si>
    <r>
      <rPr>
        <u val="single"/>
        <sz val="12"/>
        <color indexed="11"/>
        <rFont val="Helvetica Neue"/>
      </rPr>
      <t>Sheet1 - Table 1 - Table 1 - Ta</t>
    </r>
  </si>
  <si>
    <t>Sheet2 - Table 1 - Table 1 - Ta</t>
  </si>
  <si>
    <r>
      <rPr>
        <u val="single"/>
        <sz val="12"/>
        <color indexed="11"/>
        <rFont val="Helvetica Neue"/>
      </rPr>
      <t>Sheet2 - Table 1 - Table 1 - Ta</t>
    </r>
  </si>
  <si>
    <t>Sheet3 - Table 1 - Table 1 - Ta</t>
  </si>
  <si>
    <r>
      <rPr>
        <u val="single"/>
        <sz val="12"/>
        <color indexed="11"/>
        <rFont val="Helvetica Neue"/>
      </rPr>
      <t>Sheet3 - Table 1 - Table 1 - Ta</t>
    </r>
  </si>
  <si>
    <t>NEIGHBORHOOD ANALYSIS</t>
  </si>
  <si>
    <t>445 Palmer Avenue</t>
  </si>
  <si>
    <t>Assessor’s Plat 379  -  Lot 62</t>
  </si>
  <si>
    <t>A-10 District</t>
  </si>
  <si>
    <t>Useable</t>
  </si>
  <si>
    <t>Lot</t>
  </si>
  <si>
    <t>Gross</t>
  </si>
  <si>
    <t>Area</t>
  </si>
  <si>
    <t>Land</t>
  </si>
  <si>
    <t>No. of</t>
  </si>
  <si>
    <t>Foot</t>
  </si>
  <si>
    <t>Building</t>
  </si>
  <si>
    <t>Floor</t>
  </si>
  <si>
    <t>Year</t>
  </si>
  <si>
    <t>Zoning</t>
  </si>
  <si>
    <t>Plat/Lot</t>
  </si>
  <si>
    <t>(Sq. Ft.)</t>
  </si>
  <si>
    <t>Address</t>
  </si>
  <si>
    <t>Use</t>
  </si>
  <si>
    <t>Beds</t>
  </si>
  <si>
    <t>Stories</t>
  </si>
  <si>
    <t>Print (sf)</t>
  </si>
  <si>
    <t>Coverage</t>
  </si>
  <si>
    <t>Area (sf)</t>
  </si>
  <si>
    <t>Built</t>
  </si>
  <si>
    <t>District</t>
  </si>
  <si>
    <t>379  -  62</t>
  </si>
  <si>
    <t>Unimproved</t>
  </si>
  <si>
    <t>A-10</t>
  </si>
  <si>
    <t>SP</t>
  </si>
  <si>
    <t>379  -  73</t>
  </si>
  <si>
    <t>415 Palmer Avenue</t>
  </si>
  <si>
    <t>Mixed-Use</t>
  </si>
  <si>
    <t>Rest/Retail/Apts</t>
  </si>
  <si>
    <t>[Shed = 160 sf (Included in the footprint)]</t>
  </si>
  <si>
    <t>[Pavement = 600 sf]</t>
  </si>
  <si>
    <t>379  -  70</t>
  </si>
  <si>
    <t>0 Lennox Avenue</t>
  </si>
  <si>
    <t>and 71</t>
  </si>
  <si>
    <t>379  -  68</t>
  </si>
  <si>
    <t>and 69</t>
  </si>
  <si>
    <t>379  -  67</t>
  </si>
  <si>
    <t>379  -  65</t>
  </si>
  <si>
    <t>and 66</t>
  </si>
  <si>
    <t>City of Warwick</t>
  </si>
  <si>
    <t>379  -  63</t>
  </si>
  <si>
    <t>and 64</t>
  </si>
  <si>
    <t>379  -  59</t>
  </si>
  <si>
    <t>OS</t>
  </si>
  <si>
    <t>and 60</t>
  </si>
  <si>
    <t>379  -  57</t>
  </si>
  <si>
    <t>and 58</t>
  </si>
  <si>
    <t>379  -  55</t>
  </si>
  <si>
    <t>0 Yorktown Avenue</t>
  </si>
  <si>
    <t>and 56</t>
  </si>
  <si>
    <t>379  -  53</t>
  </si>
  <si>
    <t>and 54</t>
  </si>
  <si>
    <t>379  -  51</t>
  </si>
  <si>
    <t>OS /</t>
  </si>
  <si>
    <t>and 52</t>
  </si>
  <si>
    <t>379  -  47</t>
  </si>
  <si>
    <t>0 Rocky Point Avenue</t>
  </si>
  <si>
    <t>and 50</t>
  </si>
  <si>
    <t>379  -  48</t>
  </si>
  <si>
    <t>and 49</t>
  </si>
  <si>
    <t>379  -  61</t>
  </si>
  <si>
    <t>55 Rocky Point Avenue</t>
  </si>
  <si>
    <t>Single-Family</t>
  </si>
  <si>
    <t>379  -  424</t>
  </si>
  <si>
    <t>33 Rocky Point Avenue</t>
  </si>
  <si>
    <t>379  -  425</t>
  </si>
  <si>
    <t>State of Rhode Island</t>
  </si>
  <si>
    <t>380  -  287</t>
  </si>
  <si>
    <t>380  -  286</t>
  </si>
  <si>
    <t>Clubs / Lodges /</t>
  </si>
  <si>
    <t>Halls</t>
  </si>
  <si>
    <t>379  -  115</t>
  </si>
  <si>
    <t>395 Palmer Avenue</t>
  </si>
  <si>
    <t>A-7</t>
  </si>
  <si>
    <t>379  -  113</t>
  </si>
  <si>
    <t>379  -  111</t>
  </si>
  <si>
    <t>379  -  109</t>
  </si>
  <si>
    <t>379  -  105</t>
  </si>
  <si>
    <t>0 Melrose Avenue</t>
  </si>
  <si>
    <t>379  -  106</t>
  </si>
  <si>
    <t>379  -  107</t>
  </si>
  <si>
    <t>40 Medford Street</t>
  </si>
  <si>
    <t>[Shed = 242 sf (Included in the footprint)]</t>
  </si>
  <si>
    <t>[Deck = 99 sf (Included in the footprint)]</t>
  </si>
  <si>
    <t>379  -  110</t>
  </si>
  <si>
    <t>30 Medford Street</t>
  </si>
  <si>
    <t>[Shed = 144 sf (Included in the footprint)]</t>
  </si>
  <si>
    <t>379  -  112</t>
  </si>
  <si>
    <t>20 Medford Street</t>
  </si>
  <si>
    <t>379  -  114</t>
  </si>
  <si>
    <t>10 Medford Street</t>
  </si>
  <si>
    <t>[Shed = 96 sf (Included in the footprint)]</t>
  </si>
  <si>
    <t>[Deck = 135 sf (Included in the footprint)]</t>
  </si>
  <si>
    <t>379  -  116</t>
  </si>
  <si>
    <t>389 Palmer Avenue</t>
  </si>
  <si>
    <t>379  -  103</t>
  </si>
  <si>
    <t>50 Medford Street</t>
  </si>
  <si>
    <t>[Deck = 88 sf (Included in the footprint)]</t>
  </si>
  <si>
    <t>[Bath House = 192 sf (Included in the footprint)]</t>
  </si>
  <si>
    <t>379  -  98</t>
  </si>
  <si>
    <t>0 Medford Street</t>
  </si>
  <si>
    <t>379  -  96</t>
  </si>
  <si>
    <t>379  -  92</t>
  </si>
  <si>
    <t>379  -  90</t>
  </si>
  <si>
    <t>379  -  88</t>
  </si>
  <si>
    <t>0 Walling Avenue</t>
  </si>
  <si>
    <t>379  -  87</t>
  </si>
  <si>
    <t>379  -  86</t>
  </si>
  <si>
    <t>379  -  85</t>
  </si>
  <si>
    <t>379  -  89</t>
  </si>
  <si>
    <t>379  -  91</t>
  </si>
  <si>
    <t>379  -  93</t>
  </si>
  <si>
    <t>379  -  95</t>
  </si>
  <si>
    <t>379  -  97</t>
  </si>
  <si>
    <t>379  -  99</t>
  </si>
  <si>
    <t>379  -  101</t>
  </si>
  <si>
    <t>379  -  102</t>
  </si>
  <si>
    <t>379  -  46</t>
  </si>
  <si>
    <t>379  -  45</t>
  </si>
  <si>
    <t>379  -  35</t>
  </si>
  <si>
    <t>379  -  34</t>
  </si>
  <si>
    <t>379  -  33</t>
  </si>
  <si>
    <t>379  -  32</t>
  </si>
  <si>
    <t>379  -  403</t>
  </si>
  <si>
    <t>379  -  31</t>
  </si>
  <si>
    <t>379  -  30</t>
  </si>
  <si>
    <t>379  -  29</t>
  </si>
  <si>
    <t>379  -  28</t>
  </si>
  <si>
    <t>379  -  27</t>
  </si>
  <si>
    <t>379  -  25</t>
  </si>
  <si>
    <t>379  -  26</t>
  </si>
  <si>
    <t>379  -  36</t>
  </si>
  <si>
    <t>379  -  37</t>
  </si>
  <si>
    <t>379  -  38</t>
  </si>
  <si>
    <t>379  -  39</t>
  </si>
  <si>
    <t>379  -  40</t>
  </si>
  <si>
    <t>379  -  41</t>
  </si>
  <si>
    <t>379  -  42</t>
  </si>
  <si>
    <t>379  -  43</t>
  </si>
  <si>
    <t>379  -  44</t>
  </si>
  <si>
    <t>379  -  7</t>
  </si>
  <si>
    <t>68 Rocky Point Avenue</t>
  </si>
  <si>
    <t>379  -  440</t>
  </si>
  <si>
    <t>66 Rocky Point Avenue</t>
  </si>
  <si>
    <t>Four Units</t>
  </si>
  <si>
    <t>379  -  446</t>
  </si>
  <si>
    <t>161 Aldrich Avenue</t>
  </si>
  <si>
    <t>[Green House = 300 sf (Included in the footprint)]</t>
  </si>
  <si>
    <t>[Shed = 240 sf (Included in the footprint)]</t>
  </si>
  <si>
    <t>379  -  444</t>
  </si>
  <si>
    <t>143 Aldrich Avenue</t>
  </si>
  <si>
    <t>Total Res.</t>
  </si>
  <si>
    <t>Total Lot:</t>
  </si>
  <si>
    <t>Improved:</t>
  </si>
  <si>
    <t>Average:</t>
  </si>
  <si>
    <t>Less Aldrich</t>
  </si>
  <si>
    <t>Unit</t>
  </si>
  <si>
    <t>Density:</t>
  </si>
  <si>
    <t>Coverage Average:</t>
  </si>
</sst>
</file>

<file path=xl/styles.xml><?xml version="1.0" encoding="utf-8"?>
<styleSheet xmlns="http://schemas.openxmlformats.org/spreadsheetml/2006/main">
  <numFmts count="2">
    <numFmt numFmtId="0" formatCode="General"/>
    <numFmt numFmtId="59" formatCode="#,##0.00%"/>
  </numFmts>
  <fonts count="9">
    <font>
      <sz val="11"/>
      <color indexed="8"/>
      <name val="Helvetica Neue"/>
    </font>
    <font>
      <sz val="12"/>
      <color indexed="8"/>
      <name val="Helvetica Neue"/>
    </font>
    <font>
      <sz val="14"/>
      <color indexed="8"/>
      <name val="Helvetica Neue"/>
    </font>
    <font>
      <u val="single"/>
      <sz val="12"/>
      <color indexed="11"/>
      <name val="Helvetica Neue"/>
    </font>
    <font>
      <sz val="15"/>
      <color indexed="8"/>
      <name val="Calibri"/>
    </font>
    <font>
      <b val="1"/>
      <sz val="12"/>
      <color indexed="8"/>
      <name val="Arial"/>
    </font>
    <font>
      <b val="1"/>
      <sz val="11"/>
      <color indexed="8"/>
      <name val="Arial"/>
    </font>
    <font>
      <b val="1"/>
      <sz val="10"/>
      <color indexed="8"/>
      <name val="Arial"/>
    </font>
    <font>
      <sz val="10"/>
      <color indexed="8"/>
      <name val="Arial"/>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s>
  <borders count="61">
    <border>
      <left/>
      <right/>
      <top/>
      <bottom/>
      <diagonal/>
    </border>
    <border>
      <left style="thin">
        <color indexed="13"/>
      </left>
      <right/>
      <top style="thin">
        <color indexed="13"/>
      </top>
      <bottom/>
      <diagonal/>
    </border>
    <border>
      <left/>
      <right/>
      <top style="thin">
        <color indexed="13"/>
      </top>
      <bottom/>
      <diagonal/>
    </border>
    <border>
      <left/>
      <right style="thin">
        <color indexed="13"/>
      </right>
      <top style="thin">
        <color indexed="13"/>
      </top>
      <bottom/>
      <diagonal/>
    </border>
    <border>
      <left style="thin">
        <color indexed="13"/>
      </left>
      <right/>
      <top/>
      <bottom/>
      <diagonal/>
    </border>
    <border>
      <left/>
      <right/>
      <top/>
      <bottom/>
      <diagonal/>
    </border>
    <border>
      <left/>
      <right style="thin">
        <color indexed="13"/>
      </right>
      <top/>
      <bottom/>
      <diagonal/>
    </border>
    <border>
      <left style="thin">
        <color indexed="13"/>
      </left>
      <right/>
      <top/>
      <bottom style="thin">
        <color indexed="13"/>
      </bottom>
      <diagonal/>
    </border>
    <border>
      <left/>
      <right style="thin">
        <color indexed="13"/>
      </right>
      <top/>
      <bottom style="thin">
        <color indexed="13"/>
      </bottom>
      <diagonal/>
    </border>
    <border>
      <left/>
      <right/>
      <top/>
      <bottom style="thin">
        <color indexed="1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style="thin">
        <color indexed="14"/>
      </right>
      <top style="thin">
        <color indexed="14"/>
      </top>
      <bottom style="thin">
        <color indexed="14"/>
      </bottom>
      <diagonal/>
    </border>
    <border>
      <left style="thin">
        <color indexed="14"/>
      </left>
      <right style="thin">
        <color indexed="14"/>
      </right>
      <top style="thin">
        <color indexed="14"/>
      </top>
      <bottom style="thin">
        <color indexed="14"/>
      </bottom>
      <diagonal/>
    </border>
    <border>
      <left style="thin">
        <color indexed="14"/>
      </left>
      <right style="thin">
        <color indexed="14"/>
      </right>
      <top style="thin">
        <color indexed="14"/>
      </top>
      <bottom style="medium">
        <color indexed="8"/>
      </bottom>
      <diagonal/>
    </border>
    <border>
      <left style="thin">
        <color indexed="14"/>
      </left>
      <right style="thin">
        <color indexed="14"/>
      </right>
      <top style="thin">
        <color indexed="14"/>
      </top>
      <bottom style="medium">
        <color indexed="15"/>
      </bottom>
      <diagonal/>
    </border>
    <border>
      <left style="thin">
        <color indexed="14"/>
      </left>
      <right style="thin">
        <color indexed="14"/>
      </right>
      <top style="thin">
        <color indexed="14"/>
      </top>
      <bottom style="medium">
        <color indexed="16"/>
      </bottom>
      <diagonal/>
    </border>
    <border>
      <left style="thin">
        <color indexed="14"/>
      </left>
      <right style="thin">
        <color indexed="14"/>
      </right>
      <top style="thin">
        <color indexed="14"/>
      </top>
      <bottom style="thin">
        <color indexed="17"/>
      </bottom>
      <diagonal/>
    </border>
    <border>
      <left style="thin">
        <color indexed="14"/>
      </left>
      <right style="thin">
        <color indexed="14"/>
      </right>
      <top style="thin">
        <color indexed="14"/>
      </top>
      <bottom style="thin">
        <color indexed="18"/>
      </bottom>
      <diagonal/>
    </border>
    <border>
      <left style="thin">
        <color indexed="14"/>
      </left>
      <right style="thin">
        <color indexed="14"/>
      </right>
      <top style="medium">
        <color indexed="8"/>
      </top>
      <bottom style="thin">
        <color indexed="14"/>
      </bottom>
      <diagonal/>
    </border>
    <border>
      <left style="thin">
        <color indexed="14"/>
      </left>
      <right style="thin">
        <color indexed="14"/>
      </right>
      <top style="medium">
        <color indexed="15"/>
      </top>
      <bottom style="thin">
        <color indexed="14"/>
      </bottom>
      <diagonal/>
    </border>
    <border>
      <left style="thin">
        <color indexed="14"/>
      </left>
      <right style="thin">
        <color indexed="14"/>
      </right>
      <top style="medium">
        <color indexed="16"/>
      </top>
      <bottom style="thin">
        <color indexed="14"/>
      </bottom>
      <diagonal/>
    </border>
    <border>
      <left style="thin">
        <color indexed="14"/>
      </left>
      <right style="thin">
        <color indexed="14"/>
      </right>
      <top style="thin">
        <color indexed="17"/>
      </top>
      <bottom style="thin">
        <color indexed="14"/>
      </bottom>
      <diagonal/>
    </border>
    <border>
      <left style="thin">
        <color indexed="14"/>
      </left>
      <right style="thin">
        <color indexed="14"/>
      </right>
      <top style="thin">
        <color indexed="18"/>
      </top>
      <bottom style="thin">
        <color indexed="14"/>
      </bottom>
      <diagonal/>
    </border>
    <border>
      <left style="thin">
        <color indexed="14"/>
      </left>
      <right style="thin">
        <color indexed="17"/>
      </right>
      <top style="thin">
        <color indexed="14"/>
      </top>
      <bottom style="thin">
        <color indexed="14"/>
      </bottom>
      <diagonal/>
    </border>
    <border>
      <left style="thin">
        <color indexed="17"/>
      </left>
      <right style="thin">
        <color indexed="14"/>
      </right>
      <top style="thin">
        <color indexed="14"/>
      </top>
      <bottom style="thin">
        <color indexed="14"/>
      </bottom>
      <diagonal/>
    </border>
    <border>
      <left style="thin">
        <color indexed="17"/>
      </left>
      <right style="thin">
        <color indexed="14"/>
      </right>
      <top style="thin">
        <color indexed="14"/>
      </top>
      <bottom style="medium">
        <color indexed="8"/>
      </bottom>
      <diagonal/>
    </border>
    <border>
      <left style="thin">
        <color indexed="14"/>
      </left>
      <right style="thin">
        <color indexed="14"/>
      </right>
      <top style="thin">
        <color indexed="14"/>
      </top>
      <bottom style="thin">
        <color indexed="19"/>
      </bottom>
      <diagonal/>
    </border>
    <border>
      <left style="thin">
        <color indexed="14"/>
      </left>
      <right style="thin">
        <color indexed="14"/>
      </right>
      <top style="thin">
        <color indexed="14"/>
      </top>
      <bottom style="thin">
        <color indexed="20"/>
      </bottom>
      <diagonal/>
    </border>
    <border>
      <left style="thin">
        <color indexed="14"/>
      </left>
      <right style="thin">
        <color indexed="14"/>
      </right>
      <top style="thin">
        <color indexed="19"/>
      </top>
      <bottom style="thin">
        <color indexed="19"/>
      </bottom>
      <diagonal/>
    </border>
    <border>
      <left style="thin">
        <color indexed="14"/>
      </left>
      <right style="thin">
        <color indexed="14"/>
      </right>
      <top style="thin">
        <color indexed="14"/>
      </top>
      <bottom style="thin">
        <color indexed="21"/>
      </bottom>
      <diagonal/>
    </border>
    <border>
      <left style="thin">
        <color indexed="14"/>
      </left>
      <right style="thin">
        <color indexed="14"/>
      </right>
      <top style="thin">
        <color indexed="20"/>
      </top>
      <bottom style="thin">
        <color indexed="20"/>
      </bottom>
      <diagonal/>
    </border>
    <border>
      <left style="thin">
        <color indexed="14"/>
      </left>
      <right style="thin">
        <color indexed="14"/>
      </right>
      <top style="thin">
        <color indexed="19"/>
      </top>
      <bottom style="thin">
        <color indexed="14"/>
      </bottom>
      <diagonal/>
    </border>
    <border>
      <left style="thin">
        <color indexed="14"/>
      </left>
      <right style="thin">
        <color indexed="14"/>
      </right>
      <top style="thin">
        <color indexed="19"/>
      </top>
      <bottom style="thin">
        <color indexed="22"/>
      </bottom>
      <diagonal/>
    </border>
    <border>
      <left style="thin">
        <color indexed="14"/>
      </left>
      <right style="thin">
        <color indexed="14"/>
      </right>
      <top style="thin">
        <color indexed="21"/>
      </top>
      <bottom style="thin">
        <color indexed="14"/>
      </bottom>
      <diagonal/>
    </border>
    <border>
      <left style="thin">
        <color indexed="14"/>
      </left>
      <right style="thin">
        <color indexed="14"/>
      </right>
      <top style="thin">
        <color indexed="20"/>
      </top>
      <bottom style="thin">
        <color indexed="23"/>
      </bottom>
      <diagonal/>
    </border>
    <border>
      <left style="thin">
        <color indexed="14"/>
      </left>
      <right style="thin">
        <color indexed="14"/>
      </right>
      <top style="thin">
        <color indexed="20"/>
      </top>
      <bottom style="thin">
        <color indexed="14"/>
      </bottom>
      <diagonal/>
    </border>
    <border>
      <left style="thin">
        <color indexed="14"/>
      </left>
      <right style="thin">
        <color indexed="14"/>
      </right>
      <top style="thin">
        <color indexed="22"/>
      </top>
      <bottom style="thin">
        <color indexed="22"/>
      </bottom>
      <diagonal/>
    </border>
    <border>
      <left style="thin">
        <color indexed="14"/>
      </left>
      <right style="thin">
        <color indexed="14"/>
      </right>
      <top style="thin">
        <color indexed="23"/>
      </top>
      <bottom style="medium">
        <color indexed="8"/>
      </bottom>
      <diagonal/>
    </border>
    <border>
      <left style="thin">
        <color indexed="14"/>
      </left>
      <right style="thin">
        <color indexed="14"/>
      </right>
      <top style="thin">
        <color indexed="20"/>
      </top>
      <bottom style="thin">
        <color indexed="24"/>
      </bottom>
      <diagonal/>
    </border>
    <border>
      <left style="thin">
        <color indexed="14"/>
      </left>
      <right style="thin">
        <color indexed="14"/>
      </right>
      <top style="thin">
        <color indexed="20"/>
      </top>
      <bottom style="thin">
        <color indexed="25"/>
      </bottom>
      <diagonal/>
    </border>
    <border>
      <left style="thin">
        <color indexed="14"/>
      </left>
      <right style="thin">
        <color indexed="14"/>
      </right>
      <top style="thin">
        <color indexed="20"/>
      </top>
      <bottom style="thin">
        <color indexed="18"/>
      </bottom>
      <diagonal/>
    </border>
    <border>
      <left style="thin">
        <color indexed="14"/>
      </left>
      <right style="thin">
        <color indexed="14"/>
      </right>
      <top style="thin">
        <color indexed="24"/>
      </top>
      <bottom style="thin">
        <color indexed="14"/>
      </bottom>
      <diagonal/>
    </border>
    <border>
      <left style="thin">
        <color indexed="14"/>
      </left>
      <right style="thin">
        <color indexed="14"/>
      </right>
      <top style="thin">
        <color indexed="25"/>
      </top>
      <bottom style="thin">
        <color indexed="14"/>
      </bottom>
      <diagonal/>
    </border>
    <border>
      <left style="thin">
        <color indexed="14"/>
      </left>
      <right style="thin">
        <color indexed="14"/>
      </right>
      <top style="thin">
        <color indexed="21"/>
      </top>
      <bottom style="thin">
        <color indexed="21"/>
      </bottom>
      <diagonal/>
    </border>
    <border>
      <left style="thin">
        <color indexed="14"/>
      </left>
      <right style="thin">
        <color indexed="14"/>
      </right>
      <top style="thin">
        <color indexed="21"/>
      </top>
      <bottom style="thin">
        <color indexed="24"/>
      </bottom>
      <diagonal/>
    </border>
    <border>
      <left style="thin">
        <color indexed="14"/>
      </left>
      <right style="thin">
        <color indexed="14"/>
      </right>
      <top style="thin">
        <color indexed="14"/>
      </top>
      <bottom style="thin">
        <color indexed="24"/>
      </bottom>
      <diagonal/>
    </border>
    <border>
      <left style="thin">
        <color indexed="14"/>
      </left>
      <right style="thin">
        <color indexed="14"/>
      </right>
      <top style="thin">
        <color indexed="20"/>
      </top>
      <bottom style="thin">
        <color indexed="26"/>
      </bottom>
      <diagonal/>
    </border>
    <border>
      <left style="thin">
        <color indexed="14"/>
      </left>
      <right style="thin">
        <color indexed="14"/>
      </right>
      <top style="thin">
        <color indexed="24"/>
      </top>
      <bottom style="thin">
        <color indexed="24"/>
      </bottom>
      <diagonal/>
    </border>
    <border>
      <left style="thin">
        <color indexed="14"/>
      </left>
      <right style="thin">
        <color indexed="14"/>
      </right>
      <top style="thin">
        <color indexed="24"/>
      </top>
      <bottom style="medium">
        <color indexed="8"/>
      </bottom>
      <diagonal/>
    </border>
    <border>
      <left style="thin">
        <color indexed="14"/>
      </left>
      <right style="thin">
        <color indexed="14"/>
      </right>
      <top style="thin">
        <color indexed="24"/>
      </top>
      <bottom style="thin">
        <color indexed="27"/>
      </bottom>
      <diagonal/>
    </border>
    <border>
      <left style="thin">
        <color indexed="14"/>
      </left>
      <right style="thin">
        <color indexed="14"/>
      </right>
      <top style="thin">
        <color indexed="22"/>
      </top>
      <bottom style="medium">
        <color indexed="8"/>
      </bottom>
      <diagonal/>
    </border>
    <border>
      <left style="thin">
        <color indexed="14"/>
      </left>
      <right style="thin">
        <color indexed="14"/>
      </right>
      <top style="thin">
        <color indexed="26"/>
      </top>
      <bottom style="thin">
        <color indexed="26"/>
      </bottom>
      <diagonal/>
    </border>
    <border>
      <left style="thin">
        <color indexed="14"/>
      </left>
      <right style="thin">
        <color indexed="27"/>
      </right>
      <top style="thin">
        <color indexed="14"/>
      </top>
      <bottom style="thin">
        <color indexed="14"/>
      </bottom>
      <diagonal/>
    </border>
    <border>
      <left style="thin">
        <color indexed="27"/>
      </left>
      <right style="thin">
        <color indexed="27"/>
      </right>
      <top style="thin">
        <color indexed="27"/>
      </top>
      <bottom style="thin">
        <color indexed="27"/>
      </bottom>
      <diagonal/>
    </border>
    <border>
      <left style="thin">
        <color indexed="27"/>
      </left>
      <right style="thin">
        <color indexed="14"/>
      </right>
      <top style="thin">
        <color indexed="14"/>
      </top>
      <bottom style="thin">
        <color indexed="14"/>
      </bottom>
      <diagonal/>
    </border>
    <border>
      <left style="thin">
        <color indexed="14"/>
      </left>
      <right style="thin">
        <color indexed="14"/>
      </right>
      <top style="thin">
        <color indexed="27"/>
      </top>
      <bottom style="thin">
        <color indexed="27"/>
      </bottom>
      <diagonal/>
    </border>
    <border>
      <left style="thin">
        <color indexed="14"/>
      </left>
      <right style="thin">
        <color indexed="14"/>
      </right>
      <top style="thin">
        <color indexed="14"/>
      </top>
      <bottom style="thin">
        <color indexed="22"/>
      </bottom>
      <diagonal/>
    </border>
    <border>
      <left style="thin">
        <color indexed="14"/>
      </left>
      <right style="thin">
        <color indexed="14"/>
      </right>
      <top style="thin">
        <color indexed="27"/>
      </top>
      <bottom style="thin">
        <color indexed="24"/>
      </bottom>
      <diagonal/>
    </border>
    <border>
      <left style="thin">
        <color indexed="14"/>
      </left>
      <right style="thin">
        <color indexed="14"/>
      </right>
      <top style="thin">
        <color indexed="14"/>
      </top>
      <bottom style="thin">
        <color indexed="28"/>
      </bottom>
      <diagonal/>
    </border>
    <border>
      <left style="thin">
        <color indexed="14"/>
      </left>
      <right style="thin">
        <color indexed="14"/>
      </right>
      <top style="thin">
        <color indexed="14"/>
      </top>
      <bottom style="thin">
        <color indexed="29"/>
      </bottom>
      <diagonal/>
    </border>
  </borders>
  <cellStyleXfs count="1">
    <xf numFmtId="0" fontId="0" applyNumberFormat="0" applyFont="1" applyFill="0" applyBorder="0" applyAlignment="1" applyProtection="0">
      <alignment vertical="top"/>
    </xf>
  </cellStyleXfs>
  <cellXfs count="126">
    <xf numFmtId="0" fontId="0" applyNumberFormat="0" applyFont="1" applyFill="0" applyBorder="0" applyAlignment="1" applyProtection="0">
      <alignment vertical="top"/>
    </xf>
    <xf numFmtId="0" fontId="1" applyNumberFormat="0" applyFont="1" applyFill="0" applyBorder="0" applyAlignment="1" applyProtection="0">
      <alignment horizontal="left" vertical="top" wrapText="1"/>
    </xf>
    <xf numFmtId="0" fontId="2" applyNumberFormat="0" applyFont="1" applyFill="0" applyBorder="0" applyAlignment="1" applyProtection="0">
      <alignment horizontal="left" vertical="top"/>
    </xf>
    <xf numFmtId="0" fontId="1" fillId="2" applyNumberFormat="0" applyFont="1" applyFill="1" applyBorder="0" applyAlignment="1" applyProtection="0">
      <alignment horizontal="left" vertical="top"/>
    </xf>
    <xf numFmtId="0" fontId="1" fillId="3" applyNumberFormat="0" applyFont="1" applyFill="1" applyBorder="0" applyAlignment="1" applyProtection="0">
      <alignment horizontal="left" vertical="top"/>
    </xf>
    <xf numFmtId="0" fontId="3" fillId="3" applyNumberFormat="0" applyFont="1" applyFill="1" applyBorder="0" applyAlignment="1" applyProtection="0">
      <alignment horizontal="left" vertical="top"/>
    </xf>
    <xf numFmtId="0" fontId="0" applyNumberFormat="1" applyFont="1" applyFill="0" applyBorder="0" applyAlignment="1" applyProtection="0">
      <alignment vertical="top"/>
    </xf>
    <xf numFmtId="0" fontId="0" fillId="4" borderId="1" applyNumberFormat="0" applyFont="1" applyFill="1" applyBorder="1" applyAlignment="1" applyProtection="0">
      <alignment vertical="top"/>
    </xf>
    <xf numFmtId="0" fontId="0" fillId="4" borderId="2" applyNumberFormat="0" applyFont="1" applyFill="1" applyBorder="1" applyAlignment="1" applyProtection="0">
      <alignment vertical="top"/>
    </xf>
    <xf numFmtId="0" fontId="0" fillId="4" borderId="3" applyNumberFormat="0" applyFont="1" applyFill="1" applyBorder="1" applyAlignment="1" applyProtection="0">
      <alignment vertical="top"/>
    </xf>
    <xf numFmtId="0" fontId="0" fillId="4" borderId="4" applyNumberFormat="0" applyFont="1" applyFill="1" applyBorder="1" applyAlignment="1" applyProtection="0">
      <alignment vertical="top"/>
    </xf>
    <xf numFmtId="0" fontId="0" fillId="4" borderId="5" applyNumberFormat="0" applyFont="1" applyFill="1" applyBorder="1" applyAlignment="1" applyProtection="0">
      <alignment vertical="top"/>
    </xf>
    <xf numFmtId="0" fontId="0" fillId="4" borderId="6" applyNumberFormat="0" applyFont="1" applyFill="1" applyBorder="1" applyAlignment="1" applyProtection="0">
      <alignment vertical="top"/>
    </xf>
    <xf numFmtId="49" fontId="1" fillId="4" borderId="5" applyNumberFormat="1" applyFont="1" applyFill="1" applyBorder="1" applyAlignment="1" applyProtection="0">
      <alignment horizontal="left" vertical="top" wrapText="1"/>
    </xf>
    <xf numFmtId="49" fontId="2" fillId="4" borderId="5" applyNumberFormat="1" applyFont="1" applyFill="1" applyBorder="1" applyAlignment="1" applyProtection="0">
      <alignment horizontal="left" vertical="top"/>
    </xf>
    <xf numFmtId="49" fontId="1" fillId="2" borderId="5" applyNumberFormat="1" applyFont="1" applyFill="1" applyBorder="1" applyAlignment="1" applyProtection="0">
      <alignment horizontal="left" vertical="top"/>
    </xf>
    <xf numFmtId="0" fontId="1" fillId="2" borderId="5" applyNumberFormat="0" applyFont="1" applyFill="1" applyBorder="1" applyAlignment="1" applyProtection="0">
      <alignment horizontal="left" vertical="top"/>
    </xf>
    <xf numFmtId="0" fontId="1" fillId="3" borderId="5" applyNumberFormat="0" applyFont="1" applyFill="1" applyBorder="1" applyAlignment="1" applyProtection="0">
      <alignment horizontal="left" vertical="top"/>
    </xf>
    <xf numFmtId="49" fontId="1" fillId="3" borderId="5" applyNumberFormat="1" applyFont="1" applyFill="1" applyBorder="1" applyAlignment="1" applyProtection="0">
      <alignment horizontal="left" vertical="top"/>
    </xf>
    <xf numFmtId="49" fontId="3" fillId="3" borderId="5" applyNumberFormat="1" applyFont="1" applyFill="1" applyBorder="1" applyAlignment="1" applyProtection="0">
      <alignment horizontal="left" vertical="top"/>
    </xf>
    <xf numFmtId="0" fontId="0" fillId="4" borderId="7" applyNumberFormat="0" applyFont="1" applyFill="1" applyBorder="1" applyAlignment="1" applyProtection="0">
      <alignment vertical="top"/>
    </xf>
    <xf numFmtId="0" fontId="0" fillId="4" borderId="8" applyNumberFormat="0" applyFont="1" applyFill="1" applyBorder="1" applyAlignment="1" applyProtection="0">
      <alignment vertical="top"/>
    </xf>
    <xf numFmtId="0" fontId="1" fillId="3" borderId="9" applyNumberFormat="0" applyFont="1" applyFill="1" applyBorder="1" applyAlignment="1" applyProtection="0">
      <alignment horizontal="left" vertical="top"/>
    </xf>
    <xf numFmtId="49" fontId="1" fillId="3" borderId="9" applyNumberFormat="1" applyFont="1" applyFill="1" applyBorder="1" applyAlignment="1" applyProtection="0">
      <alignment horizontal="left" vertical="top"/>
    </xf>
    <xf numFmtId="49" fontId="3" fillId="3" borderId="9" applyNumberFormat="1" applyFont="1" applyFill="1" applyBorder="1" applyAlignment="1" applyProtection="0">
      <alignment horizontal="left" vertical="top"/>
    </xf>
    <xf numFmtId="0" fontId="0" applyNumberFormat="1" applyFont="1" applyFill="0" applyBorder="0" applyAlignment="1" applyProtection="0">
      <alignment vertical="top"/>
    </xf>
    <xf numFmtId="49" fontId="5" fillId="4" borderId="10" applyNumberFormat="1" applyFont="1" applyFill="1" applyBorder="1" applyAlignment="1" applyProtection="0">
      <alignment horizontal="center" vertical="top"/>
    </xf>
    <xf numFmtId="0" fontId="0" fillId="4" borderId="11" applyNumberFormat="0" applyFont="1" applyFill="1" applyBorder="1" applyAlignment="1" applyProtection="0">
      <alignment vertical="top"/>
    </xf>
    <xf numFmtId="0" fontId="0" fillId="4" borderId="12" applyNumberFormat="0" applyFont="1" applyFill="1" applyBorder="1" applyAlignment="1" applyProtection="0">
      <alignment vertical="top"/>
    </xf>
    <xf numFmtId="0" fontId="0" fillId="4" borderId="13" applyNumberFormat="0" applyFont="1" applyFill="1" applyBorder="1" applyAlignment="1" applyProtection="0">
      <alignment vertical="top"/>
    </xf>
    <xf numFmtId="49" fontId="6" fillId="4" borderId="13" applyNumberFormat="1" applyFont="1" applyFill="1" applyBorder="1" applyAlignment="1" applyProtection="0">
      <alignment horizontal="center" vertical="bottom"/>
    </xf>
    <xf numFmtId="0" fontId="7" fillId="4" borderId="13" applyNumberFormat="0" applyFont="1" applyFill="1" applyBorder="1" applyAlignment="1" applyProtection="0">
      <alignment horizontal="center" vertical="bottom"/>
    </xf>
    <xf numFmtId="0" fontId="8" fillId="4" borderId="13" applyNumberFormat="0" applyFont="1" applyFill="1" applyBorder="1" applyAlignment="1" applyProtection="0">
      <alignment vertical="bottom"/>
    </xf>
    <xf numFmtId="49" fontId="7" fillId="4" borderId="13" applyNumberFormat="1" applyFont="1" applyFill="1" applyBorder="1" applyAlignment="1" applyProtection="0">
      <alignment horizontal="center" vertical="bottom"/>
    </xf>
    <xf numFmtId="49" fontId="7" fillId="4" borderId="14" applyNumberFormat="1" applyFont="1" applyFill="1" applyBorder="1" applyAlignment="1" applyProtection="0">
      <alignment horizontal="center" vertical="bottom"/>
    </xf>
    <xf numFmtId="49" fontId="7" fillId="4" borderId="15" applyNumberFormat="1" applyFont="1" applyFill="1" applyBorder="1" applyAlignment="1" applyProtection="0">
      <alignment horizontal="center" vertical="bottom"/>
    </xf>
    <xf numFmtId="49" fontId="7" fillId="4" borderId="16" applyNumberFormat="1" applyFont="1" applyFill="1" applyBorder="1" applyAlignment="1" applyProtection="0">
      <alignment horizontal="center" vertical="bottom"/>
    </xf>
    <xf numFmtId="0" fontId="0" fillId="4" borderId="16" applyNumberFormat="0" applyFont="1" applyFill="1" applyBorder="1" applyAlignment="1" applyProtection="0">
      <alignment vertical="top"/>
    </xf>
    <xf numFmtId="0" fontId="7" fillId="4" borderId="17" applyNumberFormat="0" applyFont="1" applyFill="1" applyBorder="1" applyAlignment="1" applyProtection="0">
      <alignment horizontal="center" vertical="bottom"/>
    </xf>
    <xf numFmtId="49" fontId="7" fillId="4" borderId="18" applyNumberFormat="1" applyFont="1" applyFill="1" applyBorder="1" applyAlignment="1" applyProtection="0">
      <alignment horizontal="center" vertical="bottom"/>
    </xf>
    <xf numFmtId="0" fontId="8" fillId="4" borderId="19" applyNumberFormat="0" applyFont="1" applyFill="1" applyBorder="1" applyAlignment="1" applyProtection="0">
      <alignment vertical="bottom"/>
    </xf>
    <xf numFmtId="0" fontId="8" fillId="4" borderId="20" applyNumberFormat="0" applyFont="1" applyFill="1" applyBorder="1" applyAlignment="1" applyProtection="0">
      <alignment vertical="bottom"/>
    </xf>
    <xf numFmtId="0" fontId="8" fillId="4" borderId="21" applyNumberFormat="0" applyFont="1" applyFill="1" applyBorder="1" applyAlignment="1" applyProtection="0">
      <alignment vertical="bottom"/>
    </xf>
    <xf numFmtId="0" fontId="0" fillId="4" borderId="21" applyNumberFormat="0" applyFont="1" applyFill="1" applyBorder="1" applyAlignment="1" applyProtection="0">
      <alignment vertical="top"/>
    </xf>
    <xf numFmtId="0" fontId="0" fillId="4" borderId="22" applyNumberFormat="0" applyFont="1" applyFill="1" applyBorder="1" applyAlignment="1" applyProtection="0">
      <alignment vertical="top"/>
    </xf>
    <xf numFmtId="0" fontId="0" fillId="4" borderId="19" applyNumberFormat="0" applyFont="1" applyFill="1" applyBorder="1" applyAlignment="1" applyProtection="0">
      <alignment vertical="top"/>
    </xf>
    <xf numFmtId="0" fontId="0" fillId="4" borderId="23" applyNumberFormat="0" applyFont="1" applyFill="1" applyBorder="1" applyAlignment="1" applyProtection="0">
      <alignment vertical="top"/>
    </xf>
    <xf numFmtId="49" fontId="8" fillId="4" borderId="13" applyNumberFormat="1" applyFont="1" applyFill="1" applyBorder="1" applyAlignment="1" applyProtection="0">
      <alignment horizontal="center" vertical="bottom"/>
    </xf>
    <xf numFmtId="0" fontId="8" fillId="4" borderId="13" applyNumberFormat="0" applyFont="1" applyFill="1" applyBorder="1" applyAlignment="1" applyProtection="0">
      <alignment horizontal="center" vertical="bottom"/>
    </xf>
    <xf numFmtId="3" fontId="8" fillId="4" borderId="13" applyNumberFormat="1" applyFont="1" applyFill="1" applyBorder="1" applyAlignment="1" applyProtection="0">
      <alignment horizontal="right" vertical="bottom"/>
    </xf>
    <xf numFmtId="2" fontId="8" fillId="4" borderId="13" applyNumberFormat="1" applyFont="1" applyFill="1" applyBorder="1" applyAlignment="1" applyProtection="0">
      <alignment vertical="bottom"/>
    </xf>
    <xf numFmtId="3" fontId="8" fillId="4" borderId="13" applyNumberFormat="1" applyFont="1" applyFill="1" applyBorder="1" applyAlignment="1" applyProtection="0">
      <alignment vertical="bottom"/>
    </xf>
    <xf numFmtId="59" fontId="8" fillId="4" borderId="13" applyNumberFormat="1" applyFont="1" applyFill="1" applyBorder="1" applyAlignment="1" applyProtection="0">
      <alignment vertical="bottom"/>
    </xf>
    <xf numFmtId="0" fontId="8" fillId="4" borderId="13" applyNumberFormat="1" applyFont="1" applyFill="1" applyBorder="1" applyAlignment="1" applyProtection="0">
      <alignment horizontal="center" vertical="bottom"/>
    </xf>
    <xf numFmtId="4" fontId="8" fillId="4" borderId="13" applyNumberFormat="1" applyFont="1" applyFill="1" applyBorder="1" applyAlignment="1" applyProtection="0">
      <alignment horizontal="right" vertical="bottom"/>
    </xf>
    <xf numFmtId="0" fontId="8" fillId="4" borderId="13" applyNumberFormat="0" applyFont="1" applyFill="1" applyBorder="1" applyAlignment="1" applyProtection="0">
      <alignment horizontal="right" vertical="bottom"/>
    </xf>
    <xf numFmtId="49" fontId="8" fillId="4" borderId="13" applyNumberFormat="1" applyFont="1" applyFill="1" applyBorder="1" applyAlignment="1" applyProtection="0">
      <alignment vertical="bottom"/>
    </xf>
    <xf numFmtId="0" fontId="7" fillId="4" borderId="13" applyNumberFormat="0" applyFont="1" applyFill="1" applyBorder="1" applyAlignment="1" applyProtection="0">
      <alignment vertical="bottom"/>
    </xf>
    <xf numFmtId="0" fontId="8" fillId="4" borderId="13" applyNumberFormat="1" applyFont="1" applyFill="1" applyBorder="1" applyAlignment="1" applyProtection="0">
      <alignment vertical="bottom"/>
    </xf>
    <xf numFmtId="49" fontId="7" fillId="4" borderId="13" applyNumberFormat="1" applyFont="1" applyFill="1" applyBorder="1" applyAlignment="1" applyProtection="0">
      <alignment horizontal="right" vertical="bottom"/>
    </xf>
    <xf numFmtId="0" fontId="8" fillId="4" borderId="24" applyNumberFormat="0" applyFont="1" applyFill="1" applyBorder="1" applyAlignment="1" applyProtection="0">
      <alignment vertical="bottom"/>
    </xf>
    <xf numFmtId="0" fontId="8" fillId="4" borderId="25" applyNumberFormat="0" applyFont="1" applyFill="1" applyBorder="1" applyAlignment="1" applyProtection="0">
      <alignment vertical="bottom"/>
    </xf>
    <xf numFmtId="0" fontId="8" fillId="4" borderId="14" applyNumberFormat="0" applyFont="1" applyFill="1" applyBorder="1" applyAlignment="1" applyProtection="0">
      <alignment horizontal="right" vertical="bottom"/>
    </xf>
    <xf numFmtId="0" fontId="8" fillId="4" borderId="26" applyNumberFormat="0" applyFont="1" applyFill="1" applyBorder="1" applyAlignment="1" applyProtection="0">
      <alignment vertical="bottom"/>
    </xf>
    <xf numFmtId="0" fontId="8" fillId="4" borderId="27" applyNumberFormat="0" applyFont="1" applyFill="1" applyBorder="1" applyAlignment="1" applyProtection="0">
      <alignment vertical="bottom"/>
    </xf>
    <xf numFmtId="0" fontId="8" fillId="4" borderId="14" applyNumberFormat="0" applyFont="1" applyFill="1" applyBorder="1" applyAlignment="1" applyProtection="0">
      <alignment vertical="bottom"/>
    </xf>
    <xf numFmtId="3" fontId="8" fillId="4" borderId="19" applyNumberFormat="1" applyFont="1" applyFill="1" applyBorder="1" applyAlignment="1" applyProtection="0">
      <alignment vertical="bottom"/>
    </xf>
    <xf numFmtId="0" fontId="8" fillId="4" borderId="28" applyNumberFormat="0" applyFont="1" applyFill="1" applyBorder="1" applyAlignment="1" applyProtection="0">
      <alignment vertical="bottom"/>
    </xf>
    <xf numFmtId="49" fontId="7" fillId="4" borderId="28" applyNumberFormat="1" applyFont="1" applyFill="1" applyBorder="1" applyAlignment="1" applyProtection="0">
      <alignment horizontal="right" vertical="bottom"/>
    </xf>
    <xf numFmtId="0" fontId="8" fillId="4" borderId="29" applyNumberFormat="0" applyFont="1" applyFill="1" applyBorder="1" applyAlignment="1" applyProtection="0">
      <alignment vertical="bottom"/>
    </xf>
    <xf numFmtId="59" fontId="8" fillId="4" borderId="29" applyNumberFormat="1" applyFont="1" applyFill="1" applyBorder="1" applyAlignment="1" applyProtection="0">
      <alignment vertical="bottom"/>
    </xf>
    <xf numFmtId="49" fontId="7" fillId="4" borderId="30" applyNumberFormat="1" applyFont="1" applyFill="1" applyBorder="1" applyAlignment="1" applyProtection="0">
      <alignment horizontal="right" vertical="bottom"/>
    </xf>
    <xf numFmtId="3" fontId="8" fillId="4" borderId="28" applyNumberFormat="1" applyFont="1" applyFill="1" applyBorder="1" applyAlignment="1" applyProtection="0">
      <alignment vertical="bottom"/>
    </xf>
    <xf numFmtId="0" fontId="8" fillId="4" borderId="31" applyNumberFormat="0" applyFont="1" applyFill="1" applyBorder="1" applyAlignment="1" applyProtection="0">
      <alignment vertical="bottom"/>
    </xf>
    <xf numFmtId="49" fontId="7" fillId="4" borderId="31" applyNumberFormat="1" applyFont="1" applyFill="1" applyBorder="1" applyAlignment="1" applyProtection="0">
      <alignment horizontal="right" vertical="bottom"/>
    </xf>
    <xf numFmtId="0" fontId="8" fillId="4" borderId="32" applyNumberFormat="0" applyFont="1" applyFill="1" applyBorder="1" applyAlignment="1" applyProtection="0">
      <alignment vertical="bottom"/>
    </xf>
    <xf numFmtId="59" fontId="8" fillId="4" borderId="33" applyNumberFormat="1" applyFont="1" applyFill="1" applyBorder="1" applyAlignment="1" applyProtection="0">
      <alignment vertical="bottom"/>
    </xf>
    <xf numFmtId="49" fontId="7" fillId="4" borderId="34" applyNumberFormat="1" applyFont="1" applyFill="1" applyBorder="1" applyAlignment="1" applyProtection="0">
      <alignment horizontal="right" vertical="bottom"/>
    </xf>
    <xf numFmtId="3" fontId="8" fillId="4" borderId="35" applyNumberFormat="1" applyFont="1" applyFill="1" applyBorder="1" applyAlignment="1" applyProtection="0">
      <alignment vertical="bottom"/>
    </xf>
    <xf numFmtId="0" fontId="7" fillId="4" borderId="36" applyNumberFormat="0" applyFont="1" applyFill="1" applyBorder="1" applyAlignment="1" applyProtection="0">
      <alignment horizontal="right" vertical="bottom"/>
    </xf>
    <xf numFmtId="3" fontId="8" fillId="4" borderId="31" applyNumberFormat="1" applyFont="1" applyFill="1" applyBorder="1" applyAlignment="1" applyProtection="0">
      <alignment vertical="bottom"/>
    </xf>
    <xf numFmtId="59" fontId="8" fillId="4" borderId="37" applyNumberFormat="1" applyFont="1" applyFill="1" applyBorder="1" applyAlignment="1" applyProtection="0">
      <alignment vertical="bottom"/>
    </xf>
    <xf numFmtId="3" fontId="8" fillId="4" borderId="38" applyNumberFormat="1" applyFont="1" applyFill="1" applyBorder="1" applyAlignment="1" applyProtection="0">
      <alignment vertical="bottom"/>
    </xf>
    <xf numFmtId="3" fontId="8" fillId="4" borderId="39" applyNumberFormat="1" applyFont="1" applyFill="1" applyBorder="1" applyAlignment="1" applyProtection="0">
      <alignment vertical="bottom"/>
    </xf>
    <xf numFmtId="3" fontId="8" fillId="4" borderId="40" applyNumberFormat="1" applyFont="1" applyFill="1" applyBorder="1" applyAlignment="1" applyProtection="0">
      <alignment vertical="bottom"/>
    </xf>
    <xf numFmtId="3" fontId="8" fillId="4" borderId="41" applyNumberFormat="1" applyFont="1" applyFill="1" applyBorder="1" applyAlignment="1" applyProtection="0">
      <alignment vertical="bottom"/>
    </xf>
    <xf numFmtId="3" fontId="8" fillId="4" borderId="42" applyNumberFormat="1" applyFont="1" applyFill="1" applyBorder="1" applyAlignment="1" applyProtection="0">
      <alignment vertical="bottom"/>
    </xf>
    <xf numFmtId="3" fontId="8" fillId="4" borderId="43" applyNumberFormat="1" applyFont="1" applyFill="1" applyBorder="1" applyAlignment="1" applyProtection="0">
      <alignment vertical="bottom"/>
    </xf>
    <xf numFmtId="3" fontId="8" fillId="4" borderId="23" applyNumberFormat="1" applyFont="1" applyFill="1" applyBorder="1" applyAlignment="1" applyProtection="0">
      <alignment vertical="bottom"/>
    </xf>
    <xf numFmtId="49" fontId="7" fillId="4" borderId="44" applyNumberFormat="1" applyFont="1" applyFill="1" applyBorder="1" applyAlignment="1" applyProtection="0">
      <alignment horizontal="right" vertical="bottom"/>
    </xf>
    <xf numFmtId="0" fontId="7" fillId="4" borderId="44" applyNumberFormat="0" applyFont="1" applyFill="1" applyBorder="1" applyAlignment="1" applyProtection="0">
      <alignment horizontal="right" vertical="bottom"/>
    </xf>
    <xf numFmtId="49" fontId="7" fillId="4" borderId="45" applyNumberFormat="1" applyFont="1" applyFill="1" applyBorder="1" applyAlignment="1" applyProtection="0">
      <alignment horizontal="right" vertical="bottom"/>
    </xf>
    <xf numFmtId="0" fontId="8" fillId="4" borderId="39" applyNumberFormat="0" applyFont="1" applyFill="1" applyBorder="1" applyAlignment="1" applyProtection="0">
      <alignment vertical="bottom"/>
    </xf>
    <xf numFmtId="0" fontId="0" fillId="4" borderId="46" applyNumberFormat="0" applyFont="1" applyFill="1" applyBorder="1" applyAlignment="1" applyProtection="0">
      <alignment vertical="top"/>
    </xf>
    <xf numFmtId="0" fontId="7" fillId="4" borderId="45" applyNumberFormat="0" applyFont="1" applyFill="1" applyBorder="1" applyAlignment="1" applyProtection="0">
      <alignment horizontal="right" vertical="bottom"/>
    </xf>
    <xf numFmtId="3" fontId="8" fillId="4" borderId="47" applyNumberFormat="1" applyFont="1" applyFill="1" applyBorder="1" applyAlignment="1" applyProtection="0">
      <alignment vertical="bottom"/>
    </xf>
    <xf numFmtId="49" fontId="7" fillId="4" borderId="48" applyNumberFormat="1" applyFont="1" applyFill="1" applyBorder="1" applyAlignment="1" applyProtection="0">
      <alignment vertical="bottom"/>
    </xf>
    <xf numFmtId="49" fontId="7" fillId="4" borderId="48" applyNumberFormat="1" applyFont="1" applyFill="1" applyBorder="1" applyAlignment="1" applyProtection="0">
      <alignment horizontal="right" vertical="bottom"/>
    </xf>
    <xf numFmtId="0" fontId="7" fillId="4" borderId="49" applyNumberFormat="0" applyFont="1" applyFill="1" applyBorder="1" applyAlignment="1" applyProtection="0">
      <alignment horizontal="right" vertical="bottom"/>
    </xf>
    <xf numFmtId="0" fontId="0" fillId="4" borderId="14" applyNumberFormat="0" applyFont="1" applyFill="1" applyBorder="1" applyAlignment="1" applyProtection="0">
      <alignment vertical="top"/>
    </xf>
    <xf numFmtId="0" fontId="0" fillId="4" borderId="49" applyNumberFormat="0" applyFont="1" applyFill="1" applyBorder="1" applyAlignment="1" applyProtection="0">
      <alignment vertical="top"/>
    </xf>
    <xf numFmtId="59" fontId="8" fillId="4" borderId="50" applyNumberFormat="1" applyFont="1" applyFill="1" applyBorder="1" applyAlignment="1" applyProtection="0">
      <alignment vertical="bottom"/>
    </xf>
    <xf numFmtId="3" fontId="8" fillId="4" borderId="51" applyNumberFormat="1" applyFont="1" applyFill="1" applyBorder="1" applyAlignment="1" applyProtection="0">
      <alignment vertical="bottom"/>
    </xf>
    <xf numFmtId="3" fontId="8" fillId="4" borderId="52" applyNumberFormat="1" applyFont="1" applyFill="1" applyBorder="1" applyAlignment="1" applyProtection="0">
      <alignment vertical="bottom"/>
    </xf>
    <xf numFmtId="49" fontId="7" fillId="4" borderId="42" applyNumberFormat="1" applyFont="1" applyFill="1" applyBorder="1" applyAlignment="1" applyProtection="0">
      <alignment horizontal="right" vertical="bottom"/>
    </xf>
    <xf numFmtId="0" fontId="7" fillId="4" borderId="42" applyNumberFormat="0" applyFont="1" applyFill="1" applyBorder="1" applyAlignment="1" applyProtection="0">
      <alignment horizontal="right" vertical="bottom"/>
    </xf>
    <xf numFmtId="0" fontId="8" fillId="4" borderId="53" applyNumberFormat="0" applyFont="1" applyFill="1" applyBorder="1" applyAlignment="1" applyProtection="0">
      <alignment vertical="bottom"/>
    </xf>
    <xf numFmtId="0" fontId="8" fillId="4" borderId="54" applyNumberFormat="0" applyFont="1" applyFill="1" applyBorder="1" applyAlignment="1" applyProtection="0">
      <alignment horizontal="right" vertical="bottom"/>
    </xf>
    <xf numFmtId="0" fontId="8" fillId="4" borderId="55" applyNumberFormat="0" applyFont="1" applyFill="1" applyBorder="1" applyAlignment="1" applyProtection="0">
      <alignment vertical="bottom"/>
    </xf>
    <xf numFmtId="10" fontId="8" fillId="4" borderId="19" applyNumberFormat="1" applyFont="1" applyFill="1" applyBorder="1" applyAlignment="1" applyProtection="0">
      <alignment vertical="bottom"/>
    </xf>
    <xf numFmtId="10" fontId="8" fillId="4" borderId="13" applyNumberFormat="1" applyFont="1" applyFill="1" applyBorder="1" applyAlignment="1" applyProtection="0">
      <alignment vertical="bottom"/>
    </xf>
    <xf numFmtId="0" fontId="7" fillId="4" borderId="13" applyNumberFormat="0" applyFont="1" applyFill="1" applyBorder="1" applyAlignment="1" applyProtection="0">
      <alignment horizontal="right" vertical="bottom"/>
    </xf>
    <xf numFmtId="0" fontId="8" fillId="4" borderId="56" applyNumberFormat="0" applyFont="1" applyFill="1" applyBorder="1" applyAlignment="1" applyProtection="0">
      <alignment horizontal="right" vertical="bottom"/>
    </xf>
    <xf numFmtId="49" fontId="7" fillId="4" borderId="13" applyNumberFormat="1" applyFont="1" applyFill="1" applyBorder="1" applyAlignment="1" applyProtection="0">
      <alignment vertical="bottom"/>
    </xf>
    <xf numFmtId="0" fontId="7" fillId="4" borderId="46" applyNumberFormat="0" applyFont="1" applyFill="1" applyBorder="1" applyAlignment="1" applyProtection="0">
      <alignment vertical="bottom"/>
    </xf>
    <xf numFmtId="59" fontId="8" fillId="4" borderId="57" applyNumberFormat="1" applyFont="1" applyFill="1" applyBorder="1" applyAlignment="1" applyProtection="0">
      <alignment vertical="bottom"/>
    </xf>
    <xf numFmtId="10" fontId="8" fillId="4" borderId="14" applyNumberFormat="1" applyFont="1" applyFill="1" applyBorder="1" applyAlignment="1" applyProtection="0">
      <alignment vertical="bottom"/>
    </xf>
    <xf numFmtId="0" fontId="7" fillId="4" borderId="14" applyNumberFormat="0" applyFont="1" applyFill="1" applyBorder="1" applyAlignment="1" applyProtection="0">
      <alignment horizontal="right" vertical="bottom"/>
    </xf>
    <xf numFmtId="0" fontId="8" fillId="4" borderId="58" applyNumberFormat="0" applyFont="1" applyFill="1" applyBorder="1" applyAlignment="1" applyProtection="0">
      <alignment horizontal="right" vertical="bottom"/>
    </xf>
    <xf numFmtId="3" fontId="8" fillId="4" borderId="59" applyNumberFormat="1" applyFont="1" applyFill="1" applyBorder="1" applyAlignment="1" applyProtection="0">
      <alignment vertical="bottom"/>
    </xf>
    <xf numFmtId="0" fontId="7" fillId="4" borderId="28" applyNumberFormat="0" applyFont="1" applyFill="1" applyBorder="1" applyAlignment="1" applyProtection="0">
      <alignment horizontal="right" vertical="bottom"/>
    </xf>
    <xf numFmtId="59" fontId="8" fillId="4" borderId="59" applyNumberFormat="1" applyFont="1" applyFill="1" applyBorder="1" applyAlignment="1" applyProtection="0">
      <alignment vertical="bottom"/>
    </xf>
    <xf numFmtId="0" fontId="8" fillId="4" borderId="48" applyNumberFormat="0" applyFont="1" applyFill="1" applyBorder="1" applyAlignment="1" applyProtection="0">
      <alignment horizontal="right" vertical="bottom"/>
    </xf>
    <xf numFmtId="59" fontId="8" fillId="4" borderId="60" applyNumberFormat="1" applyFont="1" applyFill="1" applyBorder="1" applyAlignment="1" applyProtection="0">
      <alignment vertical="bottom"/>
    </xf>
    <xf numFmtId="0" fontId="0" applyNumberFormat="1" applyFont="1" applyFill="0" applyBorder="0" applyAlignment="1" applyProtection="0">
      <alignment vertical="top"/>
    </xf>
    <xf numFmtId="0" fontId="0" applyNumberFormat="1" applyFont="1" applyFill="0" applyBorder="0" applyAlignment="1" applyProtection="0">
      <alignment vertical="top"/>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c0c0c0"/>
      <rgbColor rgb="ff040404"/>
      <rgbColor rgb="ff0b0b0b"/>
      <rgbColor rgb="ffc4c4c4"/>
      <rgbColor rgb="ffbfbfbf"/>
      <rgbColor rgb="ffd3d3d3"/>
      <rgbColor rgb="ffbcbcbc"/>
      <rgbColor rgb="ffcecece"/>
      <rgbColor rgb="ffb4b4b4"/>
      <rgbColor rgb="ffcdcdcd"/>
      <rgbColor rgb="ffc3c3c3"/>
      <rgbColor rgb="ffc1c1c1"/>
      <rgbColor rgb="ffb3b3b3"/>
      <rgbColor rgb="ffe0e0e0"/>
      <rgbColor rgb="ffdddddd"/>
      <rgbColor rgb="ffdcdcdc"/>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theme/theme1.xml><?xml version="1.0" encoding="utf-8"?>
<a:theme xmlns:a="http://schemas.openxmlformats.org/drawingml/2006/main" xmlns:r="http://schemas.openxmlformats.org/officeDocument/2006/relationships"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Pr>
    <pageSetUpPr fitToPage="1"/>
  </sheetPr>
  <dimension ref="A1:E16"/>
  <sheetViews>
    <sheetView workbookViewId="0" showGridLines="0" defaultGridColor="1"/>
  </sheetViews>
  <sheetFormatPr defaultColWidth="10" defaultRowHeight="13" customHeight="1" outlineLevelRow="0" outlineLevelCol="0"/>
  <cols>
    <col min="1" max="1" width="2" customWidth="1"/>
    <col min="1" max="1" width="2" style="6" customWidth="1"/>
    <col min="2" max="4" width="30.5547" customWidth="1"/>
    <col min="2" max="2" width="30.5" style="6" customWidth="1"/>
    <col min="3" max="3" width="30.5" style="6" customWidth="1"/>
    <col min="4" max="4" width="30.5" style="6" customWidth="1"/>
    <col min="5" max="5" width="10" style="6" customWidth="1"/>
    <col min="6" max="16384" width="10" style="6" customWidth="1"/>
  </cols>
  <sheetData>
    <row r="1" ht="14.65" customHeight="1">
      <c r="A1" s="7"/>
      <c r="B1" s="8"/>
      <c r="C1" s="8"/>
      <c r="D1" s="8"/>
      <c r="E1" s="9"/>
    </row>
    <row r="2" ht="14.65" customHeight="1">
      <c r="A2" s="10"/>
      <c r="B2" s="11"/>
      <c r="C2" s="11"/>
      <c r="D2" s="11"/>
      <c r="E2" s="12"/>
    </row>
    <row r="3" ht="50" customHeight="1">
      <c r="A3" s="10"/>
      <c r="B3" t="s" s="13">
        <v>0</v>
      </c>
      <c r="C3" s="11"/>
      <c r="D3" s="11"/>
      <c r="E3" s="12"/>
    </row>
    <row r="4" ht="14.65" customHeight="1">
      <c r="A4" s="10"/>
      <c r="B4" s="11"/>
      <c r="C4" s="11"/>
      <c r="D4" s="11"/>
      <c r="E4" s="12"/>
    </row>
    <row r="5" ht="14.65" customHeight="1">
      <c r="A5" s="10"/>
      <c r="B5" s="11"/>
      <c r="C5" s="11"/>
      <c r="D5" s="11"/>
      <c r="E5" s="12"/>
    </row>
    <row r="6" ht="14.65" customHeight="1">
      <c r="A6" s="10"/>
      <c r="B6" s="11"/>
      <c r="C6" s="11"/>
      <c r="D6" s="11"/>
      <c r="E6" s="12"/>
    </row>
    <row r="7">
      <c r="A7" s="10"/>
      <c r="B7" t="s" s="14">
        <v>1</v>
      </c>
      <c r="C7" t="s" s="14">
        <v>2</v>
      </c>
      <c r="D7" t="s" s="14">
        <v>3</v>
      </c>
      <c r="E7" s="12"/>
    </row>
    <row r="8" ht="14.65" customHeight="1">
      <c r="A8" s="10"/>
      <c r="B8" s="11"/>
      <c r="C8" s="11"/>
      <c r="D8" s="11"/>
      <c r="E8" s="12"/>
    </row>
    <row r="9">
      <c r="A9" s="10"/>
      <c r="B9" t="s" s="15">
        <v>6</v>
      </c>
      <c r="C9" s="16"/>
      <c r="D9" s="16"/>
      <c r="E9" s="12"/>
    </row>
    <row r="10">
      <c r="A10" s="10"/>
      <c r="B10" s="17"/>
      <c r="C10" t="s" s="18">
        <v>5</v>
      </c>
      <c r="D10" t="s" s="19">
        <v>7</v>
      </c>
      <c r="E10" s="12"/>
    </row>
    <row r="11" ht="13" customHeight="1">
      <c r="A11" s="10"/>
      <c r="B11" t="s" s="3">
        <v>6</v>
      </c>
      <c r="C11" s="3"/>
      <c r="D11" s="3"/>
      <c r="E11" s="12"/>
    </row>
    <row r="12" ht="13" customHeight="1">
      <c r="A12" s="10"/>
      <c r="B12" s="4"/>
      <c r="C12" t="s" s="4">
        <v>5</v>
      </c>
      <c r="D12" t="s" s="5">
        <v>6</v>
      </c>
      <c r="E12" s="12"/>
    </row>
    <row r="13" ht="13" customHeight="1">
      <c r="A13" s="10"/>
      <c r="B13" t="s" s="3">
        <v>8</v>
      </c>
      <c r="C13" s="3"/>
      <c r="D13" s="3"/>
      <c r="E13" s="12"/>
    </row>
    <row r="14" ht="13" customHeight="1">
      <c r="A14" s="20"/>
      <c r="B14" s="4"/>
      <c r="C14" t="s" s="4">
        <v>5</v>
      </c>
      <c r="D14" t="s" s="5">
        <v>8</v>
      </c>
      <c r="E14" s="21"/>
    </row>
    <row r="15" ht="13" customHeight="1">
      <c r="A15" s="7"/>
      <c r="B15" t="s" s="3">
        <v>10</v>
      </c>
      <c r="C15" s="3"/>
      <c r="D15" s="3"/>
      <c r="E15" s="9"/>
    </row>
    <row r="16" ht="13" customHeight="1">
      <c r="A16" s="20"/>
      <c r="B16" s="4"/>
      <c r="C16" t="s" s="4">
        <v>5</v>
      </c>
      <c r="D16" t="s" s="5">
        <v>10</v>
      </c>
      <c r="E16" s="21"/>
    </row>
  </sheetData>
  <mergeCells count="2">
    <mergeCell ref="B3:D3"/>
    <mergeCell ref="B3:D3"/>
  </mergeCells>
  <hyperlinks>
    <hyperlink ref="D10" location="'Export Summary'!R1C1" tooltip="" display="Export Summary"/>
    <hyperlink ref="D10" location="'Sheet1 - Table 1 - Table 1 - Ta'!R1C1" tooltip="" display="Sheet1 - Table 1 - Table 1 - Ta"/>
    <hyperlink ref="D12" location="'Sheet1 - Table 1 - Table 1 - Ta'!R1C1" tooltip="" display="Sheet1 - Table 1 - Table 1 - Ta"/>
    <hyperlink ref="D14" location="'Sheet2 - Table 1 - Table 1 - Ta'!R1C1" tooltip="" display="Sheet2 - Table 1 - Table 1 - Ta"/>
    <hyperlink ref="D16" location="'Sheet3 - Table 1 - Table 1 - Ta'!R1C1" tooltip="" display="Sheet3 - Table 1 - Table 1 - Ta"/>
    <hyperlink ref="D12" location="'Sheet1 - Table 1 - Table 1 - Ta'!R1C1" tooltip="" display="Sheet1 - Table 1 - Table 1 - Ta"/>
    <hyperlink ref="D14" location="'Sheet2 - Table 1 - Table 1 - Ta'!R1C1" tooltip="" display="Sheet2 - Table 1 - Table 1 - Ta"/>
    <hyperlink ref="D16" location="'Sheet3 - Table 1 - Table 1 - Ta'!R1C1" tooltip="" display="Sheet3 - Table 1 - Table 1 - Ta"/>
  </hyperlink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dimension ref="A1:W243"/>
  <sheetViews>
    <sheetView workbookViewId="0" showGridLines="0" defaultGridColor="1"/>
  </sheetViews>
  <sheetFormatPr defaultColWidth="10.8333" defaultRowHeight="20" customHeight="1" outlineLevelRow="0" outlineLevelCol="0"/>
  <cols>
    <col min="1" max="1" width="10.5" style="25" customWidth="1"/>
    <col min="2" max="2" width="1.5" style="25" customWidth="1"/>
    <col min="3" max="3" width="8.5" style="25" customWidth="1"/>
    <col min="4" max="4" width="1.35156" style="25" customWidth="1"/>
    <col min="5" max="5" width="8.5" style="25" customWidth="1"/>
    <col min="6" max="6" width="1.5" style="25" customWidth="1"/>
    <col min="7" max="7" width="10" style="25" customWidth="1"/>
    <col min="8" max="8" width="1.35156" style="25" customWidth="1"/>
    <col min="9" max="9" width="12" style="25" customWidth="1"/>
    <col min="10" max="10" width="1.35156" style="25" customWidth="1"/>
    <col min="11" max="11" width="6.67188" style="25" customWidth="1"/>
    <col min="12" max="12" width="1.35156" style="25" customWidth="1"/>
    <col min="13" max="13" width="6.67188" style="25" customWidth="1"/>
    <col min="14" max="14" width="1.35156" style="25" customWidth="1"/>
    <col min="15" max="15" width="8.85156" style="25" customWidth="1"/>
    <col min="16" max="16" width="1.35156" style="25" customWidth="1"/>
    <col min="17" max="17" width="8.67188" style="25" customWidth="1"/>
    <col min="18" max="18" width="1.35156" style="25" customWidth="1"/>
    <col min="19" max="19" width="7.85156" style="25" customWidth="1"/>
    <col min="20" max="20" width="1.5" style="25" customWidth="1"/>
    <col min="21" max="21" width="6.5" style="25" customWidth="1"/>
    <col min="22" max="22" width="1.5" style="25" customWidth="1"/>
    <col min="23" max="23" width="6.85156" style="25" customWidth="1"/>
    <col min="24" max="16384" width="10.8516" style="25" customWidth="1"/>
  </cols>
  <sheetData>
    <row r="1" ht="19" customHeight="1">
      <c r="A1" t="s" s="26">
        <v>12</v>
      </c>
      <c r="B1" s="27"/>
      <c r="C1" s="27"/>
      <c r="D1" s="27"/>
      <c r="E1" s="27"/>
      <c r="F1" s="27"/>
      <c r="G1" s="27"/>
      <c r="H1" s="27"/>
      <c r="I1" s="27"/>
      <c r="J1" s="27"/>
      <c r="K1" s="27"/>
      <c r="L1" s="27"/>
      <c r="M1" s="27"/>
      <c r="N1" s="27"/>
      <c r="O1" s="27"/>
      <c r="P1" s="27"/>
      <c r="Q1" s="27"/>
      <c r="R1" s="27"/>
      <c r="S1" s="27"/>
      <c r="T1" s="27"/>
      <c r="U1" s="28"/>
      <c r="V1" s="29"/>
      <c r="W1" s="29"/>
    </row>
    <row r="2" ht="12.75" customHeight="1">
      <c r="A2" t="s" s="30">
        <v>13</v>
      </c>
      <c r="B2" s="29"/>
      <c r="C2" s="29"/>
      <c r="D2" s="29"/>
      <c r="E2" s="29"/>
      <c r="F2" s="29"/>
      <c r="G2" s="29"/>
      <c r="H2" s="29"/>
      <c r="I2" s="29"/>
      <c r="J2" s="29"/>
      <c r="K2" s="29"/>
      <c r="L2" s="29"/>
      <c r="M2" s="29"/>
      <c r="N2" s="29"/>
      <c r="O2" s="29"/>
      <c r="P2" s="29"/>
      <c r="Q2" s="29"/>
      <c r="R2" s="29"/>
      <c r="S2" s="29"/>
      <c r="T2" s="29"/>
      <c r="U2" s="29"/>
      <c r="V2" s="29"/>
      <c r="W2" s="29"/>
    </row>
    <row r="3" ht="12.75" customHeight="1">
      <c r="A3" t="s" s="30">
        <v>14</v>
      </c>
      <c r="B3" s="29"/>
      <c r="C3" s="29"/>
      <c r="D3" s="29"/>
      <c r="E3" s="29"/>
      <c r="F3" s="29"/>
      <c r="G3" s="29"/>
      <c r="H3" s="29"/>
      <c r="I3" s="29"/>
      <c r="J3" s="29"/>
      <c r="K3" s="29"/>
      <c r="L3" s="29"/>
      <c r="M3" s="29"/>
      <c r="N3" s="29"/>
      <c r="O3" s="29"/>
      <c r="P3" s="29"/>
      <c r="Q3" s="29"/>
      <c r="R3" s="29"/>
      <c r="S3" s="29"/>
      <c r="T3" s="29"/>
      <c r="U3" s="29"/>
      <c r="V3" s="29"/>
      <c r="W3" s="29"/>
    </row>
    <row r="4" ht="12.75" customHeight="1">
      <c r="A4" t="s" s="30">
        <v>15</v>
      </c>
      <c r="B4" s="29"/>
      <c r="C4" s="29"/>
      <c r="D4" s="29"/>
      <c r="E4" s="29"/>
      <c r="F4" s="29"/>
      <c r="G4" s="29"/>
      <c r="H4" s="29"/>
      <c r="I4" s="29"/>
      <c r="J4" s="29"/>
      <c r="K4" s="29"/>
      <c r="L4" s="29"/>
      <c r="M4" s="29"/>
      <c r="N4" s="29"/>
      <c r="O4" s="29"/>
      <c r="P4" s="29"/>
      <c r="Q4" s="29"/>
      <c r="R4" s="29"/>
      <c r="S4" s="29"/>
      <c r="T4" s="29"/>
      <c r="U4" s="29"/>
      <c r="V4" s="29"/>
      <c r="W4" s="29"/>
    </row>
    <row r="5" ht="12.75" customHeight="1">
      <c r="A5" s="31"/>
      <c r="B5" s="29"/>
      <c r="C5" s="29"/>
      <c r="D5" s="29"/>
      <c r="E5" s="29"/>
      <c r="F5" s="29"/>
      <c r="G5" s="29"/>
      <c r="H5" s="29"/>
      <c r="I5" s="29"/>
      <c r="J5" s="29"/>
      <c r="K5" s="29"/>
      <c r="L5" s="29"/>
      <c r="M5" s="29"/>
      <c r="N5" s="29"/>
      <c r="O5" s="29"/>
      <c r="P5" s="29"/>
      <c r="Q5" s="29"/>
      <c r="R5" s="29"/>
      <c r="S5" s="29"/>
      <c r="T5" s="29"/>
      <c r="U5" s="29"/>
      <c r="V5" s="29"/>
      <c r="W5" s="29"/>
    </row>
    <row r="6" ht="12.75" customHeight="1">
      <c r="A6" s="32"/>
      <c r="B6" s="29"/>
      <c r="C6" s="29"/>
      <c r="D6" s="29"/>
      <c r="E6" s="29"/>
      <c r="F6" s="29"/>
      <c r="G6" s="29"/>
      <c r="H6" s="29"/>
      <c r="I6" s="29"/>
      <c r="J6" s="29"/>
      <c r="K6" s="29"/>
      <c r="L6" s="29"/>
      <c r="M6" s="29"/>
      <c r="N6" s="29"/>
      <c r="O6" s="29"/>
      <c r="P6" s="29"/>
      <c r="Q6" s="29"/>
      <c r="R6" s="29"/>
      <c r="S6" s="29"/>
      <c r="T6" s="29"/>
      <c r="U6" s="29"/>
      <c r="V6" s="29"/>
      <c r="W6" s="29"/>
    </row>
    <row r="7" ht="12.75" customHeight="1">
      <c r="A7" s="32"/>
      <c r="B7" s="32"/>
      <c r="C7" s="32"/>
      <c r="D7" s="32"/>
      <c r="E7" s="33"/>
      <c r="F7" s="32"/>
      <c r="G7" s="32"/>
      <c r="H7" s="32"/>
      <c r="I7" s="32"/>
      <c r="J7" s="32"/>
      <c r="K7" s="32"/>
      <c r="L7" s="32"/>
      <c r="M7" s="32"/>
      <c r="N7" s="32"/>
      <c r="O7" s="32"/>
      <c r="P7" s="32"/>
      <c r="Q7" s="32"/>
      <c r="R7" s="32"/>
      <c r="S7" t="s" s="33">
        <v>16</v>
      </c>
      <c r="T7" s="32"/>
      <c r="U7" s="32"/>
      <c r="V7" s="32"/>
      <c r="W7" s="32"/>
    </row>
    <row r="8" ht="12.75" customHeight="1">
      <c r="A8" s="32"/>
      <c r="B8" s="32"/>
      <c r="C8" t="s" s="33">
        <v>17</v>
      </c>
      <c r="D8" s="32"/>
      <c r="E8" s="33"/>
      <c r="F8" s="29"/>
      <c r="G8" s="29"/>
      <c r="H8" s="32"/>
      <c r="I8" s="32"/>
      <c r="J8" s="32"/>
      <c r="K8" s="32"/>
      <c r="L8" s="32"/>
      <c r="M8" s="32"/>
      <c r="N8" s="32"/>
      <c r="O8" s="32"/>
      <c r="P8" s="32"/>
      <c r="Q8" s="32"/>
      <c r="R8" s="32"/>
      <c r="S8" t="s" s="33">
        <v>18</v>
      </c>
      <c r="T8" s="32"/>
      <c r="U8" s="32"/>
      <c r="V8" s="32"/>
      <c r="W8" s="32"/>
    </row>
    <row r="9" ht="13.5" customHeight="1">
      <c r="A9" s="31"/>
      <c r="B9" s="32"/>
      <c r="C9" t="s" s="33">
        <v>19</v>
      </c>
      <c r="D9" s="32"/>
      <c r="E9" s="33"/>
      <c r="F9" s="29"/>
      <c r="G9" s="29"/>
      <c r="H9" s="32"/>
      <c r="I9" t="s" s="33">
        <v>20</v>
      </c>
      <c r="J9" s="32"/>
      <c r="K9" s="31"/>
      <c r="L9" s="32"/>
      <c r="M9" t="s" s="33">
        <v>21</v>
      </c>
      <c r="N9" s="32"/>
      <c r="O9" t="s" s="33">
        <v>22</v>
      </c>
      <c r="P9" s="31"/>
      <c r="Q9" t="s" s="33">
        <v>23</v>
      </c>
      <c r="R9" s="31"/>
      <c r="S9" t="s" s="33">
        <v>24</v>
      </c>
      <c r="T9" s="31"/>
      <c r="U9" t="s" s="33">
        <v>25</v>
      </c>
      <c r="V9" s="33"/>
      <c r="W9" t="s" s="33">
        <v>26</v>
      </c>
    </row>
    <row r="10" ht="13.5" customHeight="1">
      <c r="A10" t="s" s="34">
        <v>27</v>
      </c>
      <c r="B10" s="32"/>
      <c r="C10" t="s" s="35">
        <v>28</v>
      </c>
      <c r="D10" s="32"/>
      <c r="E10" t="s" s="36">
        <v>29</v>
      </c>
      <c r="F10" s="37"/>
      <c r="G10" s="37"/>
      <c r="H10" s="32"/>
      <c r="I10" t="s" s="34">
        <v>30</v>
      </c>
      <c r="J10" s="32"/>
      <c r="K10" t="s" s="34">
        <v>31</v>
      </c>
      <c r="L10" s="32"/>
      <c r="M10" t="s" s="34">
        <v>32</v>
      </c>
      <c r="N10" s="32"/>
      <c r="O10" t="s" s="34">
        <v>33</v>
      </c>
      <c r="P10" s="31"/>
      <c r="Q10" t="s" s="34">
        <v>34</v>
      </c>
      <c r="R10" s="31"/>
      <c r="S10" t="s" s="34">
        <v>35</v>
      </c>
      <c r="T10" s="38"/>
      <c r="U10" t="s" s="34">
        <v>36</v>
      </c>
      <c r="V10" s="39"/>
      <c r="W10" t="s" s="34">
        <v>37</v>
      </c>
    </row>
    <row r="11" ht="15.15" customHeight="1">
      <c r="A11" s="40"/>
      <c r="B11" s="32"/>
      <c r="C11" s="41"/>
      <c r="D11" s="32"/>
      <c r="E11" s="42"/>
      <c r="F11" s="43"/>
      <c r="G11" s="43"/>
      <c r="H11" s="32"/>
      <c r="I11" s="40"/>
      <c r="J11" s="32"/>
      <c r="K11" s="40"/>
      <c r="L11" s="32"/>
      <c r="M11" s="40"/>
      <c r="N11" s="32"/>
      <c r="O11" s="40"/>
      <c r="P11" s="32"/>
      <c r="Q11" s="40"/>
      <c r="R11" s="32"/>
      <c r="S11" s="40"/>
      <c r="T11" s="44"/>
      <c r="U11" s="45"/>
      <c r="V11" s="46"/>
      <c r="W11" s="45"/>
    </row>
    <row r="12" ht="12.75" customHeight="1">
      <c r="A12" t="s" s="47">
        <v>38</v>
      </c>
      <c r="B12" s="48"/>
      <c r="C12" s="49">
        <v>178944</v>
      </c>
      <c r="D12" s="48"/>
      <c r="E12" t="s" s="47">
        <v>13</v>
      </c>
      <c r="F12" s="29"/>
      <c r="G12" s="29"/>
      <c r="H12" s="48"/>
      <c r="I12" t="s" s="47">
        <v>39</v>
      </c>
      <c r="J12" s="32"/>
      <c r="K12" s="32"/>
      <c r="L12" s="32"/>
      <c r="M12" s="50"/>
      <c r="N12" s="32"/>
      <c r="O12" s="51"/>
      <c r="P12" s="32"/>
      <c r="Q12" s="52"/>
      <c r="R12" s="32"/>
      <c r="S12" s="51"/>
      <c r="T12" s="32"/>
      <c r="U12" s="48"/>
      <c r="V12" s="48"/>
      <c r="W12" t="s" s="47">
        <v>40</v>
      </c>
    </row>
    <row r="13" ht="12.75" customHeight="1">
      <c r="A13" t="s" s="33">
        <v>41</v>
      </c>
      <c r="B13" s="48"/>
      <c r="C13" s="49"/>
      <c r="D13" s="48"/>
      <c r="E13" s="48"/>
      <c r="F13" s="29"/>
      <c r="G13" s="29"/>
      <c r="H13" s="48"/>
      <c r="I13" s="47"/>
      <c r="J13" s="32"/>
      <c r="K13" s="32"/>
      <c r="L13" s="32"/>
      <c r="M13" s="32"/>
      <c r="N13" s="32"/>
      <c r="O13" s="51"/>
      <c r="P13" s="32"/>
      <c r="Q13" s="52"/>
      <c r="R13" s="32"/>
      <c r="S13" s="51"/>
      <c r="T13" s="32"/>
      <c r="U13" s="48"/>
      <c r="V13" s="48"/>
      <c r="W13" s="48"/>
    </row>
    <row r="14" ht="12.75" customHeight="1">
      <c r="A14" s="47"/>
      <c r="B14" s="48"/>
      <c r="C14" s="49"/>
      <c r="D14" s="48"/>
      <c r="E14" s="47"/>
      <c r="F14" s="29"/>
      <c r="G14" s="29"/>
      <c r="H14" s="48"/>
      <c r="I14" s="47"/>
      <c r="J14" s="32"/>
      <c r="K14" s="32"/>
      <c r="L14" s="32"/>
      <c r="M14" s="50"/>
      <c r="N14" s="32"/>
      <c r="O14" s="51"/>
      <c r="P14" s="32"/>
      <c r="Q14" s="52"/>
      <c r="R14" s="32"/>
      <c r="S14" s="51"/>
      <c r="T14" s="32"/>
      <c r="U14" s="48"/>
      <c r="V14" s="48"/>
      <c r="W14" s="47"/>
    </row>
    <row r="15" ht="12.75" customHeight="1">
      <c r="A15" t="s" s="47">
        <v>42</v>
      </c>
      <c r="B15" s="48"/>
      <c r="C15" s="49" cm="1">
        <f t="array" ref="C15">0.35*43560</f>
        <v>15246</v>
      </c>
      <c r="D15" s="48"/>
      <c r="E15" t="s" s="47">
        <v>43</v>
      </c>
      <c r="F15" s="29"/>
      <c r="G15" s="29"/>
      <c r="H15" s="48"/>
      <c r="I15" t="s" s="47">
        <v>44</v>
      </c>
      <c r="J15" s="32"/>
      <c r="K15" s="32"/>
      <c r="L15" s="32"/>
      <c r="M15" s="50">
        <v>2</v>
      </c>
      <c r="N15" s="32"/>
      <c r="O15" s="51">
        <v>3429</v>
      </c>
      <c r="P15" s="32"/>
      <c r="Q15" s="52" cm="1">
        <f t="array" ref="Q15">ABS(O15/C15)</f>
        <v>0.224911452184179</v>
      </c>
      <c r="R15" s="32"/>
      <c r="S15" s="51">
        <v>5045</v>
      </c>
      <c r="T15" s="32"/>
      <c r="U15" s="53">
        <v>1915</v>
      </c>
      <c r="V15" s="48"/>
      <c r="W15" t="s" s="47">
        <v>40</v>
      </c>
    </row>
    <row r="16" ht="12.75" customHeight="1">
      <c r="A16" s="33"/>
      <c r="B16" s="48"/>
      <c r="C16" s="54"/>
      <c r="D16" s="48"/>
      <c r="E16" s="55"/>
      <c r="F16" s="29"/>
      <c r="G16" s="29"/>
      <c r="H16" s="48"/>
      <c r="I16" t="s" s="47">
        <v>45</v>
      </c>
      <c r="J16" s="32"/>
      <c r="K16" s="32"/>
      <c r="L16" s="32"/>
      <c r="M16" s="32"/>
      <c r="N16" s="32"/>
      <c r="O16" t="s" s="56">
        <v>46</v>
      </c>
      <c r="P16" s="32"/>
      <c r="Q16" s="52"/>
      <c r="R16" s="32"/>
      <c r="S16" s="51"/>
      <c r="T16" s="32"/>
      <c r="U16" s="48"/>
      <c r="V16" s="48"/>
      <c r="W16" s="48"/>
    </row>
    <row r="17" ht="12.75" customHeight="1">
      <c r="A17" s="47"/>
      <c r="B17" s="48"/>
      <c r="C17" s="49"/>
      <c r="D17" s="48"/>
      <c r="E17" s="47"/>
      <c r="F17" s="29"/>
      <c r="G17" s="29"/>
      <c r="H17" s="48"/>
      <c r="I17" s="47"/>
      <c r="J17" s="32"/>
      <c r="K17" s="32"/>
      <c r="L17" s="32"/>
      <c r="M17" s="32"/>
      <c r="N17" s="32"/>
      <c r="O17" t="s" s="56">
        <v>47</v>
      </c>
      <c r="P17" s="32"/>
      <c r="Q17" s="52"/>
      <c r="R17" s="32"/>
      <c r="S17" s="51"/>
      <c r="T17" s="32"/>
      <c r="U17" s="48"/>
      <c r="V17" s="48"/>
      <c r="W17" s="47"/>
    </row>
    <row r="18" ht="12.75" customHeight="1">
      <c r="A18" s="47"/>
      <c r="B18" s="48"/>
      <c r="C18" s="49"/>
      <c r="D18" s="48"/>
      <c r="E18" s="47"/>
      <c r="F18" s="29"/>
      <c r="G18" s="29"/>
      <c r="H18" s="48"/>
      <c r="I18" s="47"/>
      <c r="J18" s="32"/>
      <c r="K18" s="32"/>
      <c r="L18" s="32"/>
      <c r="M18" s="32"/>
      <c r="N18" s="32"/>
      <c r="O18" s="51"/>
      <c r="P18" s="32"/>
      <c r="Q18" s="52"/>
      <c r="R18" s="32"/>
      <c r="S18" s="51"/>
      <c r="T18" s="32"/>
      <c r="U18" s="48"/>
      <c r="V18" s="48"/>
      <c r="W18" s="47"/>
    </row>
    <row r="19" ht="12.75" customHeight="1">
      <c r="A19" t="s" s="47">
        <v>48</v>
      </c>
      <c r="B19" s="48"/>
      <c r="C19" s="49" cm="1">
        <f t="array" ref="C19">0.32*43560</f>
        <v>13939.2</v>
      </c>
      <c r="D19" s="48"/>
      <c r="E19" t="s" s="47">
        <v>49</v>
      </c>
      <c r="F19" s="29"/>
      <c r="G19" s="29"/>
      <c r="H19" s="48"/>
      <c r="I19" t="s" s="47">
        <v>39</v>
      </c>
      <c r="J19" s="32"/>
      <c r="K19" s="32"/>
      <c r="L19" s="32"/>
      <c r="M19" s="32"/>
      <c r="N19" s="32"/>
      <c r="O19" s="51"/>
      <c r="P19" s="32"/>
      <c r="Q19" s="52"/>
      <c r="R19" s="32"/>
      <c r="S19" s="51"/>
      <c r="T19" s="32"/>
      <c r="U19" s="48"/>
      <c r="V19" s="48"/>
      <c r="W19" t="s" s="47">
        <v>40</v>
      </c>
    </row>
    <row r="20" ht="12.75" customHeight="1">
      <c r="A20" t="s" s="47">
        <v>50</v>
      </c>
      <c r="B20" s="48"/>
      <c r="C20" s="49"/>
      <c r="D20" s="48"/>
      <c r="E20" s="48"/>
      <c r="F20" s="29"/>
      <c r="G20" s="29"/>
      <c r="H20" s="48"/>
      <c r="I20" s="47"/>
      <c r="J20" s="32"/>
      <c r="K20" s="32"/>
      <c r="L20" s="32"/>
      <c r="M20" s="32"/>
      <c r="N20" s="32"/>
      <c r="O20" s="51"/>
      <c r="P20" s="32"/>
      <c r="Q20" s="52"/>
      <c r="R20" s="32"/>
      <c r="S20" s="51"/>
      <c r="T20" s="32"/>
      <c r="U20" s="48"/>
      <c r="V20" s="48"/>
      <c r="W20" s="48"/>
    </row>
    <row r="21" ht="12.75" customHeight="1">
      <c r="A21" s="47"/>
      <c r="B21" s="48"/>
      <c r="C21" s="49"/>
      <c r="D21" s="48"/>
      <c r="E21" s="48"/>
      <c r="F21" s="29"/>
      <c r="G21" s="29"/>
      <c r="H21" s="48"/>
      <c r="I21" s="47"/>
      <c r="J21" s="32"/>
      <c r="K21" s="32"/>
      <c r="L21" s="32"/>
      <c r="M21" s="32"/>
      <c r="N21" s="32"/>
      <c r="O21" s="51"/>
      <c r="P21" s="32"/>
      <c r="Q21" s="52"/>
      <c r="R21" s="32"/>
      <c r="S21" s="51"/>
      <c r="T21" s="32"/>
      <c r="U21" s="48"/>
      <c r="V21" s="48"/>
      <c r="W21" s="48"/>
    </row>
    <row r="22" ht="12.75" customHeight="1">
      <c r="A22" t="s" s="47">
        <v>51</v>
      </c>
      <c r="B22" s="48"/>
      <c r="C22" s="49" cm="1">
        <f t="array" ref="C22">0.32*43560</f>
        <v>13939.2</v>
      </c>
      <c r="D22" s="48"/>
      <c r="E22" t="s" s="47">
        <v>49</v>
      </c>
      <c r="F22" s="29"/>
      <c r="G22" s="29"/>
      <c r="H22" s="48"/>
      <c r="I22" t="s" s="47">
        <v>39</v>
      </c>
      <c r="J22" s="32"/>
      <c r="K22" s="32"/>
      <c r="L22" s="32"/>
      <c r="M22" s="32"/>
      <c r="N22" s="32"/>
      <c r="O22" s="51"/>
      <c r="P22" s="32"/>
      <c r="Q22" s="52"/>
      <c r="R22" s="32"/>
      <c r="S22" s="51"/>
      <c r="T22" s="32"/>
      <c r="U22" s="48"/>
      <c r="V22" s="48"/>
      <c r="W22" t="s" s="47">
        <v>40</v>
      </c>
    </row>
    <row r="23" ht="12.75" customHeight="1">
      <c r="A23" t="s" s="47">
        <v>52</v>
      </c>
      <c r="B23" s="48"/>
      <c r="C23" s="49"/>
      <c r="D23" s="48"/>
      <c r="E23" s="48"/>
      <c r="F23" s="29"/>
      <c r="G23" s="29"/>
      <c r="H23" s="48"/>
      <c r="I23" s="47"/>
      <c r="J23" s="32"/>
      <c r="K23" s="32"/>
      <c r="L23" s="32"/>
      <c r="M23" s="32"/>
      <c r="N23" s="32"/>
      <c r="O23" s="51"/>
      <c r="P23" s="32"/>
      <c r="Q23" s="52"/>
      <c r="R23" s="32"/>
      <c r="S23" s="51"/>
      <c r="T23" s="32"/>
      <c r="U23" s="48"/>
      <c r="V23" s="48"/>
      <c r="W23" s="48"/>
    </row>
    <row r="24" ht="12.75" customHeight="1">
      <c r="A24" s="47"/>
      <c r="B24" s="48"/>
      <c r="C24" s="49"/>
      <c r="D24" s="48"/>
      <c r="E24" s="47"/>
      <c r="F24" s="29"/>
      <c r="G24" s="29"/>
      <c r="H24" s="48"/>
      <c r="I24" s="47"/>
      <c r="J24" s="32"/>
      <c r="K24" s="32"/>
      <c r="L24" s="32"/>
      <c r="M24" s="32"/>
      <c r="N24" s="32"/>
      <c r="O24" s="51"/>
      <c r="P24" s="32"/>
      <c r="Q24" s="52"/>
      <c r="R24" s="32"/>
      <c r="S24" s="51"/>
      <c r="T24" s="32"/>
      <c r="U24" s="48"/>
      <c r="V24" s="48"/>
      <c r="W24" s="47"/>
    </row>
    <row r="25" ht="12.75" customHeight="1">
      <c r="A25" t="s" s="47">
        <v>53</v>
      </c>
      <c r="B25" s="48"/>
      <c r="C25" s="49" cm="1">
        <f t="array" ref="C25">0.15*43560</f>
        <v>6534</v>
      </c>
      <c r="D25" s="48"/>
      <c r="E25" t="s" s="47">
        <v>49</v>
      </c>
      <c r="F25" s="29"/>
      <c r="G25" s="29"/>
      <c r="H25" s="48"/>
      <c r="I25" t="s" s="47">
        <v>39</v>
      </c>
      <c r="J25" s="32"/>
      <c r="K25" s="32"/>
      <c r="L25" s="32"/>
      <c r="M25" s="32"/>
      <c r="N25" s="32"/>
      <c r="O25" s="51"/>
      <c r="P25" s="32"/>
      <c r="Q25" s="52"/>
      <c r="R25" s="32"/>
      <c r="S25" s="51"/>
      <c r="T25" s="32"/>
      <c r="U25" s="48"/>
      <c r="V25" s="48"/>
      <c r="W25" t="s" s="47">
        <v>40</v>
      </c>
    </row>
    <row r="26" ht="12.75" customHeight="1">
      <c r="A26" s="47"/>
      <c r="B26" s="48"/>
      <c r="C26" s="49"/>
      <c r="D26" s="48"/>
      <c r="E26" s="48"/>
      <c r="F26" s="29"/>
      <c r="G26" s="29"/>
      <c r="H26" s="48"/>
      <c r="I26" s="47"/>
      <c r="J26" s="32"/>
      <c r="K26" s="32"/>
      <c r="L26" s="32"/>
      <c r="M26" s="32"/>
      <c r="N26" s="32"/>
      <c r="O26" s="51"/>
      <c r="P26" s="32"/>
      <c r="Q26" s="52"/>
      <c r="R26" s="32"/>
      <c r="S26" s="51"/>
      <c r="T26" s="32"/>
      <c r="U26" s="48"/>
      <c r="V26" s="48"/>
      <c r="W26" s="48"/>
    </row>
    <row r="27" ht="12.75" customHeight="1">
      <c r="A27" t="s" s="47">
        <v>54</v>
      </c>
      <c r="B27" s="48"/>
      <c r="C27" s="49" cm="1">
        <f t="array" ref="C27">0.3*43560</f>
        <v>13068</v>
      </c>
      <c r="D27" s="48"/>
      <c r="E27" t="s" s="47">
        <v>49</v>
      </c>
      <c r="F27" s="29"/>
      <c r="G27" s="29"/>
      <c r="H27" s="48"/>
      <c r="I27" t="s" s="47">
        <v>39</v>
      </c>
      <c r="J27" s="32"/>
      <c r="K27" s="32"/>
      <c r="L27" s="32"/>
      <c r="M27" s="32"/>
      <c r="N27" s="32"/>
      <c r="O27" s="51"/>
      <c r="P27" s="32"/>
      <c r="Q27" s="52"/>
      <c r="R27" s="32"/>
      <c r="S27" s="51"/>
      <c r="T27" s="32"/>
      <c r="U27" s="48"/>
      <c r="V27" s="48"/>
      <c r="W27" t="s" s="47">
        <v>40</v>
      </c>
    </row>
    <row r="28" ht="12.75" customHeight="1">
      <c r="A28" t="s" s="47">
        <v>55</v>
      </c>
      <c r="B28" s="48"/>
      <c r="C28" s="49"/>
      <c r="D28" s="48"/>
      <c r="E28" t="s" s="47">
        <v>56</v>
      </c>
      <c r="F28" s="29"/>
      <c r="G28" s="29"/>
      <c r="H28" s="48"/>
      <c r="I28" s="47"/>
      <c r="J28" s="32"/>
      <c r="K28" s="57"/>
      <c r="L28" s="32"/>
      <c r="M28" s="32"/>
      <c r="N28" s="32"/>
      <c r="O28" s="51"/>
      <c r="P28" s="32"/>
      <c r="Q28" s="52"/>
      <c r="R28" s="32"/>
      <c r="S28" s="51"/>
      <c r="T28" s="32"/>
      <c r="U28" s="48"/>
      <c r="V28" s="48"/>
      <c r="W28" s="48"/>
    </row>
    <row r="29" ht="12.75" customHeight="1">
      <c r="A29" s="47"/>
      <c r="B29" s="48"/>
      <c r="C29" s="49"/>
      <c r="D29" s="48"/>
      <c r="E29" s="47"/>
      <c r="F29" s="29"/>
      <c r="G29" s="29"/>
      <c r="H29" s="48"/>
      <c r="I29" s="47"/>
      <c r="J29" s="32"/>
      <c r="K29" s="57"/>
      <c r="L29" s="32"/>
      <c r="M29" s="32"/>
      <c r="N29" s="32"/>
      <c r="O29" s="51"/>
      <c r="P29" s="32"/>
      <c r="Q29" s="52"/>
      <c r="R29" s="32"/>
      <c r="S29" s="51"/>
      <c r="T29" s="32"/>
      <c r="U29" s="48"/>
      <c r="V29" s="48"/>
      <c r="W29" s="48"/>
    </row>
    <row r="30" ht="12.75" customHeight="1">
      <c r="A30" t="s" s="47">
        <v>57</v>
      </c>
      <c r="B30" s="48"/>
      <c r="C30" s="49" cm="1">
        <f t="array" ref="C30">0.3*43560</f>
        <v>13068</v>
      </c>
      <c r="D30" s="48"/>
      <c r="E30" t="s" s="47">
        <v>49</v>
      </c>
      <c r="F30" s="29"/>
      <c r="G30" s="29"/>
      <c r="H30" s="48"/>
      <c r="I30" t="s" s="47">
        <v>39</v>
      </c>
      <c r="J30" s="32"/>
      <c r="K30" s="32"/>
      <c r="L30" s="32"/>
      <c r="M30" s="32"/>
      <c r="N30" s="32"/>
      <c r="O30" s="51"/>
      <c r="P30" s="32"/>
      <c r="Q30" s="52"/>
      <c r="R30" s="32"/>
      <c r="S30" s="51"/>
      <c r="T30" s="32"/>
      <c r="U30" s="48"/>
      <c r="V30" s="48"/>
      <c r="W30" t="s" s="47">
        <v>40</v>
      </c>
    </row>
    <row r="31" ht="12.75" customHeight="1">
      <c r="A31" t="s" s="47">
        <v>58</v>
      </c>
      <c r="B31" s="48"/>
      <c r="C31" s="49"/>
      <c r="D31" s="48"/>
      <c r="E31" t="s" s="47">
        <v>56</v>
      </c>
      <c r="F31" s="29"/>
      <c r="G31" s="29"/>
      <c r="H31" s="48"/>
      <c r="I31" s="47"/>
      <c r="J31" s="32"/>
      <c r="K31" s="32"/>
      <c r="L31" s="32"/>
      <c r="M31" s="32"/>
      <c r="N31" s="32"/>
      <c r="O31" s="56"/>
      <c r="P31" s="32"/>
      <c r="Q31" s="52"/>
      <c r="R31" s="32"/>
      <c r="S31" s="51"/>
      <c r="T31" s="32"/>
      <c r="U31" s="48"/>
      <c r="V31" s="48"/>
      <c r="W31" s="48"/>
    </row>
    <row r="32" ht="12.75" customHeight="1">
      <c r="A32" s="47"/>
      <c r="B32" s="48"/>
      <c r="C32" s="49"/>
      <c r="D32" s="48"/>
      <c r="E32" s="47"/>
      <c r="F32" s="29"/>
      <c r="G32" s="29"/>
      <c r="H32" s="48"/>
      <c r="I32" s="47"/>
      <c r="J32" s="32"/>
      <c r="K32" s="32"/>
      <c r="L32" s="32"/>
      <c r="M32" s="50"/>
      <c r="N32" s="32"/>
      <c r="O32" s="51"/>
      <c r="P32" s="32"/>
      <c r="Q32" s="52"/>
      <c r="R32" s="32"/>
      <c r="S32" s="51"/>
      <c r="T32" s="32"/>
      <c r="U32" s="48"/>
      <c r="V32" s="48"/>
      <c r="W32" s="47"/>
    </row>
    <row r="33" ht="12.75" customHeight="1">
      <c r="A33" t="s" s="47">
        <v>59</v>
      </c>
      <c r="B33" s="48"/>
      <c r="C33" s="49" cm="1">
        <f t="array" ref="C33">0.28*43560</f>
        <v>12196.8</v>
      </c>
      <c r="D33" s="48"/>
      <c r="E33" t="s" s="47">
        <v>49</v>
      </c>
      <c r="F33" s="29"/>
      <c r="G33" s="29"/>
      <c r="H33" s="48"/>
      <c r="I33" t="s" s="47">
        <v>39</v>
      </c>
      <c r="J33" s="32"/>
      <c r="K33" s="32"/>
      <c r="L33" s="32"/>
      <c r="M33" s="50"/>
      <c r="N33" s="32"/>
      <c r="O33" s="51"/>
      <c r="P33" s="32"/>
      <c r="Q33" s="52"/>
      <c r="R33" s="32"/>
      <c r="S33" s="51"/>
      <c r="T33" s="32"/>
      <c r="U33" s="48"/>
      <c r="V33" s="48"/>
      <c r="W33" t="s" s="47">
        <v>60</v>
      </c>
    </row>
    <row r="34" ht="12.75" customHeight="1">
      <c r="A34" t="s" s="47">
        <v>61</v>
      </c>
      <c r="B34" s="48"/>
      <c r="C34" s="49"/>
      <c r="D34" s="48"/>
      <c r="E34" t="s" s="47">
        <v>56</v>
      </c>
      <c r="F34" s="29"/>
      <c r="G34" s="29"/>
      <c r="H34" s="48"/>
      <c r="I34" s="47"/>
      <c r="J34" s="32"/>
      <c r="K34" s="32"/>
      <c r="L34" s="32"/>
      <c r="M34" s="32"/>
      <c r="N34" s="32"/>
      <c r="O34" s="56"/>
      <c r="P34" s="32"/>
      <c r="Q34" s="52"/>
      <c r="R34" s="32"/>
      <c r="S34" s="51"/>
      <c r="T34" s="32"/>
      <c r="U34" s="48"/>
      <c r="V34" s="48"/>
      <c r="W34" s="48"/>
    </row>
    <row r="35" ht="12.75" customHeight="1">
      <c r="A35" s="47"/>
      <c r="B35" s="48"/>
      <c r="C35" s="49"/>
      <c r="D35" s="48"/>
      <c r="E35" s="48"/>
      <c r="F35" s="29"/>
      <c r="G35" s="29"/>
      <c r="H35" s="48"/>
      <c r="I35" s="47"/>
      <c r="J35" s="32"/>
      <c r="K35" s="32"/>
      <c r="L35" s="32"/>
      <c r="M35" s="32"/>
      <c r="N35" s="32"/>
      <c r="O35" s="51"/>
      <c r="P35" s="32"/>
      <c r="Q35" s="52"/>
      <c r="R35" s="32"/>
      <c r="S35" s="51"/>
      <c r="T35" s="32"/>
      <c r="U35" s="48"/>
      <c r="V35" s="48"/>
      <c r="W35" s="48"/>
    </row>
    <row r="36" ht="12.75" customHeight="1">
      <c r="A36" t="s" s="47">
        <v>62</v>
      </c>
      <c r="B36" s="48"/>
      <c r="C36" s="49" cm="1">
        <f t="array" ref="C36">0.31*43560</f>
        <v>13503.6</v>
      </c>
      <c r="D36" s="48"/>
      <c r="E36" t="s" s="47">
        <v>49</v>
      </c>
      <c r="F36" s="29"/>
      <c r="G36" s="29"/>
      <c r="H36" s="48"/>
      <c r="I36" t="s" s="47">
        <v>39</v>
      </c>
      <c r="J36" s="32"/>
      <c r="K36" s="32"/>
      <c r="L36" s="32"/>
      <c r="M36" s="50"/>
      <c r="N36" s="32"/>
      <c r="O36" s="51"/>
      <c r="P36" s="32"/>
      <c r="Q36" s="52"/>
      <c r="R36" s="32"/>
      <c r="S36" s="51"/>
      <c r="T36" s="32"/>
      <c r="U36" s="48"/>
      <c r="V36" s="48"/>
      <c r="W36" t="s" s="47">
        <v>60</v>
      </c>
    </row>
    <row r="37" ht="12.75" customHeight="1">
      <c r="A37" t="s" s="47">
        <v>63</v>
      </c>
      <c r="B37" s="48"/>
      <c r="C37" s="49"/>
      <c r="D37" s="48"/>
      <c r="E37" t="s" s="47">
        <v>56</v>
      </c>
      <c r="F37" s="29"/>
      <c r="G37" s="29"/>
      <c r="H37" s="48"/>
      <c r="I37" s="47"/>
      <c r="J37" s="32"/>
      <c r="K37" s="32"/>
      <c r="L37" s="32"/>
      <c r="M37" s="32"/>
      <c r="N37" s="32"/>
      <c r="O37" s="56"/>
      <c r="P37" s="32"/>
      <c r="Q37" s="52"/>
      <c r="R37" s="32"/>
      <c r="S37" s="51"/>
      <c r="T37" s="32"/>
      <c r="U37" s="48"/>
      <c r="V37" s="48"/>
      <c r="W37" s="48"/>
    </row>
    <row r="38" ht="12.75" customHeight="1">
      <c r="A38" s="47"/>
      <c r="B38" s="48"/>
      <c r="C38" s="49"/>
      <c r="D38" s="48"/>
      <c r="E38" s="47"/>
      <c r="F38" s="29"/>
      <c r="G38" s="29"/>
      <c r="H38" s="48"/>
      <c r="I38" s="47"/>
      <c r="J38" s="32"/>
      <c r="K38" s="32"/>
      <c r="L38" s="32"/>
      <c r="M38" s="32"/>
      <c r="N38" s="32"/>
      <c r="O38" s="51"/>
      <c r="P38" s="32"/>
      <c r="Q38" s="52"/>
      <c r="R38" s="32"/>
      <c r="S38" s="51"/>
      <c r="T38" s="32"/>
      <c r="U38" s="48"/>
      <c r="V38" s="48"/>
      <c r="W38" s="48"/>
    </row>
    <row r="39" ht="12.75" customHeight="1">
      <c r="A39" t="s" s="47">
        <v>64</v>
      </c>
      <c r="B39" s="48"/>
      <c r="C39" s="49" cm="1">
        <f t="array" ref="C39">0.34*43560</f>
        <v>14810.4</v>
      </c>
      <c r="D39" s="48"/>
      <c r="E39" t="s" s="47">
        <v>65</v>
      </c>
      <c r="F39" s="29"/>
      <c r="G39" s="29"/>
      <c r="H39" s="48"/>
      <c r="I39" t="s" s="47">
        <v>39</v>
      </c>
      <c r="J39" s="32"/>
      <c r="K39" s="32"/>
      <c r="L39" s="32"/>
      <c r="M39" s="32"/>
      <c r="N39" s="32"/>
      <c r="O39" s="51"/>
      <c r="P39" s="32"/>
      <c r="Q39" s="52"/>
      <c r="R39" s="32"/>
      <c r="S39" s="51"/>
      <c r="T39" s="32"/>
      <c r="U39" s="48"/>
      <c r="V39" s="48"/>
      <c r="W39" t="s" s="47">
        <v>60</v>
      </c>
    </row>
    <row r="40" ht="12.75" customHeight="1">
      <c r="A40" t="s" s="47">
        <v>66</v>
      </c>
      <c r="B40" s="48"/>
      <c r="C40" s="49"/>
      <c r="D40" s="48"/>
      <c r="E40" t="s" s="47">
        <v>56</v>
      </c>
      <c r="F40" s="29"/>
      <c r="G40" s="29"/>
      <c r="H40" s="48"/>
      <c r="I40" s="47"/>
      <c r="J40" s="32"/>
      <c r="K40" s="32"/>
      <c r="L40" s="32"/>
      <c r="M40" s="32"/>
      <c r="N40" s="32"/>
      <c r="O40" s="56"/>
      <c r="P40" s="32"/>
      <c r="Q40" s="52"/>
      <c r="R40" s="32"/>
      <c r="S40" s="51"/>
      <c r="T40" s="32"/>
      <c r="U40" s="48"/>
      <c r="V40" s="48"/>
      <c r="W40" s="48"/>
    </row>
    <row r="41" ht="12.75" customHeight="1">
      <c r="A41" s="47"/>
      <c r="B41" s="48"/>
      <c r="C41" s="49"/>
      <c r="D41" s="48"/>
      <c r="E41" s="47"/>
      <c r="F41" s="29"/>
      <c r="G41" s="29"/>
      <c r="H41" s="48"/>
      <c r="I41" s="47"/>
      <c r="J41" s="32"/>
      <c r="K41" s="32"/>
      <c r="L41" s="32"/>
      <c r="M41" s="50"/>
      <c r="N41" s="32"/>
      <c r="O41" s="51"/>
      <c r="P41" s="32"/>
      <c r="Q41" s="52"/>
      <c r="R41" s="32"/>
      <c r="S41" s="51"/>
      <c r="T41" s="32"/>
      <c r="U41" s="48"/>
      <c r="V41" s="48"/>
      <c r="W41" s="47"/>
    </row>
    <row r="42" ht="12.75" customHeight="1">
      <c r="A42" t="s" s="47">
        <v>67</v>
      </c>
      <c r="B42" s="48"/>
      <c r="C42" s="49" cm="1">
        <f t="array" ref="C42">0.34*43560</f>
        <v>14810.4</v>
      </c>
      <c r="D42" s="48"/>
      <c r="E42" t="s" s="47">
        <v>65</v>
      </c>
      <c r="F42" s="29"/>
      <c r="G42" s="29"/>
      <c r="H42" s="48"/>
      <c r="I42" t="s" s="47">
        <v>39</v>
      </c>
      <c r="J42" s="32"/>
      <c r="K42" s="32"/>
      <c r="L42" s="32"/>
      <c r="M42" s="50"/>
      <c r="N42" s="32"/>
      <c r="O42" s="51"/>
      <c r="P42" s="32"/>
      <c r="Q42" s="52"/>
      <c r="R42" s="32"/>
      <c r="S42" s="51"/>
      <c r="T42" s="32"/>
      <c r="U42" s="48"/>
      <c r="V42" s="48"/>
      <c r="W42" t="s" s="47">
        <v>60</v>
      </c>
    </row>
    <row r="43" ht="12.75" customHeight="1">
      <c r="A43" t="s" s="47">
        <v>68</v>
      </c>
      <c r="B43" s="48"/>
      <c r="C43" s="49"/>
      <c r="D43" s="48"/>
      <c r="E43" t="s" s="47">
        <v>56</v>
      </c>
      <c r="F43" s="29"/>
      <c r="G43" s="29"/>
      <c r="H43" s="48"/>
      <c r="I43" s="47"/>
      <c r="J43" s="32"/>
      <c r="K43" s="32"/>
      <c r="L43" s="32"/>
      <c r="M43" s="32"/>
      <c r="N43" s="32"/>
      <c r="O43" s="56"/>
      <c r="P43" s="32"/>
      <c r="Q43" s="52"/>
      <c r="R43" s="32"/>
      <c r="S43" s="51"/>
      <c r="T43" s="32"/>
      <c r="U43" s="48"/>
      <c r="V43" s="48"/>
      <c r="W43" s="48"/>
    </row>
    <row r="44" ht="12.75" customHeight="1">
      <c r="A44" s="47"/>
      <c r="B44" s="48"/>
      <c r="C44" s="49"/>
      <c r="D44" s="48"/>
      <c r="E44" s="48"/>
      <c r="F44" s="29"/>
      <c r="G44" s="29"/>
      <c r="H44" s="48"/>
      <c r="I44" s="47"/>
      <c r="J44" s="32"/>
      <c r="K44" s="32"/>
      <c r="L44" s="32"/>
      <c r="M44" s="32"/>
      <c r="N44" s="32"/>
      <c r="O44" s="51"/>
      <c r="P44" s="32"/>
      <c r="Q44" s="52"/>
      <c r="R44" s="32"/>
      <c r="S44" s="51"/>
      <c r="T44" s="32"/>
      <c r="U44" s="48"/>
      <c r="V44" s="48"/>
      <c r="W44" s="48"/>
    </row>
    <row r="45" ht="12.75" customHeight="1">
      <c r="A45" t="s" s="47">
        <v>69</v>
      </c>
      <c r="B45" s="48"/>
      <c r="C45" s="49" cm="1">
        <f t="array" ref="C45">0.34*43560</f>
        <v>14810.4</v>
      </c>
      <c r="D45" s="48"/>
      <c r="E45" t="s" s="47">
        <v>65</v>
      </c>
      <c r="F45" s="29"/>
      <c r="G45" s="29"/>
      <c r="H45" s="48"/>
      <c r="I45" t="s" s="47">
        <v>39</v>
      </c>
      <c r="J45" s="32"/>
      <c r="K45" s="32"/>
      <c r="L45" s="32"/>
      <c r="M45" s="50"/>
      <c r="N45" s="32"/>
      <c r="O45" s="51"/>
      <c r="P45" s="32"/>
      <c r="Q45" s="52"/>
      <c r="R45" s="32"/>
      <c r="S45" s="51"/>
      <c r="T45" s="32"/>
      <c r="U45" s="48"/>
      <c r="V45" s="48"/>
      <c r="W45" t="s" s="47">
        <v>70</v>
      </c>
    </row>
    <row r="46" ht="12.75" customHeight="1">
      <c r="A46" t="s" s="47">
        <v>71</v>
      </c>
      <c r="B46" s="48"/>
      <c r="C46" s="49"/>
      <c r="D46" s="48"/>
      <c r="E46" t="s" s="47">
        <v>56</v>
      </c>
      <c r="F46" s="29"/>
      <c r="G46" s="29"/>
      <c r="H46" s="48"/>
      <c r="I46" s="47"/>
      <c r="J46" s="32"/>
      <c r="K46" s="32"/>
      <c r="L46" s="32"/>
      <c r="M46" s="32"/>
      <c r="N46" s="32"/>
      <c r="O46" s="56"/>
      <c r="P46" s="32"/>
      <c r="Q46" s="52"/>
      <c r="R46" s="32"/>
      <c r="S46" s="51"/>
      <c r="T46" s="32"/>
      <c r="U46" s="48"/>
      <c r="V46" s="48"/>
      <c r="W46" t="s" s="47">
        <v>40</v>
      </c>
    </row>
    <row r="47" ht="12.75" customHeight="1">
      <c r="A47" s="47"/>
      <c r="B47" s="48"/>
      <c r="C47" s="49"/>
      <c r="D47" s="48"/>
      <c r="E47" s="47"/>
      <c r="F47" s="29"/>
      <c r="G47" s="29"/>
      <c r="H47" s="48"/>
      <c r="I47" s="47"/>
      <c r="J47" s="32"/>
      <c r="K47" s="32"/>
      <c r="L47" s="32"/>
      <c r="M47" s="32"/>
      <c r="N47" s="32"/>
      <c r="O47" s="51"/>
      <c r="P47" s="32"/>
      <c r="Q47" s="52"/>
      <c r="R47" s="32"/>
      <c r="S47" s="51"/>
      <c r="T47" s="32"/>
      <c r="U47" s="48"/>
      <c r="V47" s="48"/>
      <c r="W47" s="48"/>
    </row>
    <row r="48" ht="12.75" customHeight="1">
      <c r="A48" t="s" s="47">
        <v>72</v>
      </c>
      <c r="B48" s="48"/>
      <c r="C48" s="49" cm="1">
        <f t="array" ref="C48">0.29*43560</f>
        <v>12632.4</v>
      </c>
      <c r="D48" s="48"/>
      <c r="E48" t="s" s="47">
        <v>73</v>
      </c>
      <c r="F48" s="29"/>
      <c r="G48" s="29"/>
      <c r="H48" s="48"/>
      <c r="I48" t="s" s="47">
        <v>39</v>
      </c>
      <c r="J48" s="32"/>
      <c r="K48" s="32"/>
      <c r="L48" s="32"/>
      <c r="M48" s="50"/>
      <c r="N48" s="32"/>
      <c r="O48" s="51"/>
      <c r="P48" s="32"/>
      <c r="Q48" s="52"/>
      <c r="R48" s="32"/>
      <c r="S48" s="51"/>
      <c r="T48" s="32"/>
      <c r="U48" s="48"/>
      <c r="V48" s="48"/>
      <c r="W48" t="s" s="47">
        <v>40</v>
      </c>
    </row>
    <row r="49" ht="12.75" customHeight="1">
      <c r="A49" t="s" s="47">
        <v>74</v>
      </c>
      <c r="B49" s="48"/>
      <c r="C49" s="49"/>
      <c r="D49" s="48"/>
      <c r="E49" t="s" s="47">
        <v>56</v>
      </c>
      <c r="F49" s="29"/>
      <c r="G49" s="29"/>
      <c r="H49" s="48"/>
      <c r="I49" s="47"/>
      <c r="J49" s="32"/>
      <c r="K49" s="32"/>
      <c r="L49" s="32"/>
      <c r="M49" s="32"/>
      <c r="N49" s="32"/>
      <c r="O49" s="56"/>
      <c r="P49" s="32"/>
      <c r="Q49" s="52"/>
      <c r="R49" s="32"/>
      <c r="S49" s="51"/>
      <c r="T49" s="32"/>
      <c r="U49" s="48"/>
      <c r="V49" s="48"/>
      <c r="W49" s="48"/>
    </row>
    <row r="50" ht="12.75" customHeight="1">
      <c r="A50" s="33"/>
      <c r="B50" s="48"/>
      <c r="C50" s="54"/>
      <c r="D50" s="48"/>
      <c r="E50" s="55"/>
      <c r="F50" s="29"/>
      <c r="G50" s="29"/>
      <c r="H50" s="48"/>
      <c r="I50" s="47"/>
      <c r="J50" s="32"/>
      <c r="K50" s="32"/>
      <c r="L50" s="32"/>
      <c r="M50" s="32"/>
      <c r="N50" s="32"/>
      <c r="O50" s="51"/>
      <c r="P50" s="32"/>
      <c r="Q50" s="52"/>
      <c r="R50" s="32"/>
      <c r="S50" s="51"/>
      <c r="T50" s="32"/>
      <c r="U50" s="48"/>
      <c r="V50" s="48"/>
      <c r="W50" s="48"/>
    </row>
    <row r="51" ht="12.75" customHeight="1">
      <c r="A51" t="s" s="47">
        <v>75</v>
      </c>
      <c r="B51" s="48"/>
      <c r="C51" s="49" cm="1">
        <f t="array" ref="C51">0.24*43560</f>
        <v>10454.4</v>
      </c>
      <c r="D51" s="48"/>
      <c r="E51" t="s" s="47">
        <v>73</v>
      </c>
      <c r="F51" s="29"/>
      <c r="G51" s="29"/>
      <c r="H51" s="48"/>
      <c r="I51" t="s" s="47">
        <v>39</v>
      </c>
      <c r="J51" s="32"/>
      <c r="K51" s="32"/>
      <c r="L51" s="32"/>
      <c r="M51" s="50"/>
      <c r="N51" s="32"/>
      <c r="O51" s="51"/>
      <c r="P51" s="32"/>
      <c r="Q51" s="52"/>
      <c r="R51" s="32"/>
      <c r="S51" s="51"/>
      <c r="T51" s="32"/>
      <c r="U51" s="48"/>
      <c r="V51" s="48"/>
      <c r="W51" t="s" s="47">
        <v>40</v>
      </c>
    </row>
    <row r="52" ht="12.75" customHeight="1">
      <c r="A52" t="s" s="47">
        <v>76</v>
      </c>
      <c r="B52" s="48"/>
      <c r="C52" s="49"/>
      <c r="D52" s="48"/>
      <c r="E52" t="s" s="47">
        <v>56</v>
      </c>
      <c r="F52" s="29"/>
      <c r="G52" s="29"/>
      <c r="H52" s="48"/>
      <c r="I52" s="47"/>
      <c r="J52" s="32"/>
      <c r="K52" s="32"/>
      <c r="L52" s="32"/>
      <c r="M52" s="32"/>
      <c r="N52" s="32"/>
      <c r="O52" s="56"/>
      <c r="P52" s="32"/>
      <c r="Q52" s="52"/>
      <c r="R52" s="32"/>
      <c r="S52" s="51"/>
      <c r="T52" s="32"/>
      <c r="U52" s="48"/>
      <c r="V52" s="48"/>
      <c r="W52" s="48"/>
    </row>
    <row r="53" ht="12.75" customHeight="1">
      <c r="A53" s="47"/>
      <c r="B53" s="48"/>
      <c r="C53" s="49"/>
      <c r="D53" s="48"/>
      <c r="E53" s="47"/>
      <c r="F53" s="29"/>
      <c r="G53" s="29"/>
      <c r="H53" s="48"/>
      <c r="I53" s="47"/>
      <c r="J53" s="32"/>
      <c r="K53" s="32"/>
      <c r="L53" s="32"/>
      <c r="M53" s="32"/>
      <c r="N53" s="32"/>
      <c r="O53" s="51"/>
      <c r="P53" s="32"/>
      <c r="Q53" s="52"/>
      <c r="R53" s="32"/>
      <c r="S53" s="51"/>
      <c r="T53" s="32"/>
      <c r="U53" s="48"/>
      <c r="V53" s="48"/>
      <c r="W53" s="48"/>
    </row>
    <row r="54" ht="12.75" customHeight="1">
      <c r="A54" t="s" s="47">
        <v>77</v>
      </c>
      <c r="B54" s="48"/>
      <c r="C54" s="49" cm="1">
        <f t="array" ref="C54">1.07*43560</f>
        <v>46609.2</v>
      </c>
      <c r="D54" s="48"/>
      <c r="E54" t="s" s="47">
        <v>78</v>
      </c>
      <c r="F54" s="29"/>
      <c r="G54" s="29"/>
      <c r="H54" s="48"/>
      <c r="I54" t="s" s="47">
        <v>79</v>
      </c>
      <c r="J54" s="32"/>
      <c r="K54" s="58">
        <v>3</v>
      </c>
      <c r="L54" s="32"/>
      <c r="M54" s="50">
        <v>2</v>
      </c>
      <c r="N54" s="32"/>
      <c r="O54" s="51">
        <v>2818</v>
      </c>
      <c r="P54" s="32"/>
      <c r="Q54" s="52" cm="1">
        <f t="array" ref="Q54">ABS(O54/C54)</f>
        <v>0.0604601666623757</v>
      </c>
      <c r="R54" s="32"/>
      <c r="S54" s="51">
        <v>3476</v>
      </c>
      <c r="T54" s="32"/>
      <c r="U54" s="53">
        <v>2005</v>
      </c>
      <c r="V54" s="48"/>
      <c r="W54" t="s" s="47">
        <v>40</v>
      </c>
    </row>
    <row r="55" ht="12.75" customHeight="1">
      <c r="A55" s="47"/>
      <c r="B55" s="48"/>
      <c r="C55" s="49"/>
      <c r="D55" s="48"/>
      <c r="E55" s="47"/>
      <c r="F55" s="29"/>
      <c r="G55" s="29"/>
      <c r="H55" s="48"/>
      <c r="I55" s="47"/>
      <c r="J55" s="32"/>
      <c r="K55" s="32"/>
      <c r="L55" s="32"/>
      <c r="M55" s="32"/>
      <c r="N55" s="32"/>
      <c r="O55" s="51"/>
      <c r="P55" s="32"/>
      <c r="Q55" s="52"/>
      <c r="R55" s="32"/>
      <c r="S55" s="51"/>
      <c r="T55" s="32"/>
      <c r="U55" s="48"/>
      <c r="V55" s="48"/>
      <c r="W55" s="48"/>
    </row>
    <row r="56" ht="12.75" customHeight="1">
      <c r="A56" t="s" s="47">
        <v>80</v>
      </c>
      <c r="B56" s="48"/>
      <c r="C56" s="49" cm="1">
        <f t="array" ref="C56">0.54*43560</f>
        <v>23522.4</v>
      </c>
      <c r="D56" s="48"/>
      <c r="E56" t="s" s="47">
        <v>81</v>
      </c>
      <c r="F56" s="29"/>
      <c r="G56" s="29"/>
      <c r="H56" s="48"/>
      <c r="I56" t="s" s="47">
        <v>79</v>
      </c>
      <c r="J56" s="32"/>
      <c r="K56" s="58">
        <v>3</v>
      </c>
      <c r="L56" s="32"/>
      <c r="M56" s="50">
        <v>1.75</v>
      </c>
      <c r="N56" s="32"/>
      <c r="O56" s="51">
        <v>1459</v>
      </c>
      <c r="P56" s="32"/>
      <c r="Q56" s="52" cm="1">
        <f t="array" ref="Q56">ABS(O56/C56)</f>
        <v>0.0620259837431555</v>
      </c>
      <c r="R56" s="32"/>
      <c r="S56" s="51">
        <v>1704</v>
      </c>
      <c r="T56" s="32"/>
      <c r="U56" s="53">
        <v>1915</v>
      </c>
      <c r="V56" s="48"/>
      <c r="W56" t="s" s="47">
        <v>40</v>
      </c>
    </row>
    <row r="57" ht="12.75" customHeight="1">
      <c r="A57" s="47"/>
      <c r="B57" s="48"/>
      <c r="C57" s="49"/>
      <c r="D57" s="48"/>
      <c r="E57" s="47"/>
      <c r="F57" s="29"/>
      <c r="G57" s="29"/>
      <c r="H57" s="48"/>
      <c r="I57" s="47"/>
      <c r="J57" s="32"/>
      <c r="K57" s="32"/>
      <c r="L57" s="32"/>
      <c r="M57" s="32"/>
      <c r="N57" s="32"/>
      <c r="O57" s="51"/>
      <c r="P57" s="32"/>
      <c r="Q57" s="52"/>
      <c r="R57" s="32"/>
      <c r="S57" s="51"/>
      <c r="T57" s="32"/>
      <c r="U57" s="48"/>
      <c r="V57" s="48"/>
      <c r="W57" s="48"/>
    </row>
    <row r="58" ht="12.75" customHeight="1">
      <c r="A58" t="s" s="47">
        <v>82</v>
      </c>
      <c r="B58" s="48"/>
      <c r="C58" s="49" cm="1">
        <f t="array" ref="C58">0.92*43560</f>
        <v>40075.2</v>
      </c>
      <c r="D58" s="48"/>
      <c r="E58" t="s" s="47">
        <v>73</v>
      </c>
      <c r="F58" s="29"/>
      <c r="G58" s="29"/>
      <c r="H58" s="48"/>
      <c r="I58" t="s" s="47">
        <v>39</v>
      </c>
      <c r="J58" s="32"/>
      <c r="K58" s="32"/>
      <c r="L58" s="32"/>
      <c r="M58" s="50"/>
      <c r="N58" s="32"/>
      <c r="O58" s="51"/>
      <c r="P58" s="32"/>
      <c r="Q58" s="52"/>
      <c r="R58" s="32"/>
      <c r="S58" s="51"/>
      <c r="T58" s="32"/>
      <c r="U58" s="48"/>
      <c r="V58" s="48"/>
      <c r="W58" t="s" s="47">
        <v>40</v>
      </c>
    </row>
    <row r="59" ht="12.75" customHeight="1">
      <c r="A59" s="47"/>
      <c r="B59" s="48"/>
      <c r="C59" s="49"/>
      <c r="D59" s="48"/>
      <c r="E59" t="s" s="47">
        <v>83</v>
      </c>
      <c r="F59" s="29"/>
      <c r="G59" s="29"/>
      <c r="H59" s="48"/>
      <c r="I59" s="47"/>
      <c r="J59" s="32"/>
      <c r="K59" s="32"/>
      <c r="L59" s="32"/>
      <c r="M59" s="32"/>
      <c r="N59" s="32"/>
      <c r="O59" s="51"/>
      <c r="P59" s="32"/>
      <c r="Q59" s="52"/>
      <c r="R59" s="32"/>
      <c r="S59" s="51"/>
      <c r="T59" s="32"/>
      <c r="U59" s="48"/>
      <c r="V59" s="48"/>
      <c r="W59" s="48"/>
    </row>
    <row r="60" ht="12.75" customHeight="1">
      <c r="A60" s="47"/>
      <c r="B60" s="48"/>
      <c r="C60" s="49"/>
      <c r="D60" s="48"/>
      <c r="E60" s="47"/>
      <c r="F60" s="29"/>
      <c r="G60" s="29"/>
      <c r="H60" s="48"/>
      <c r="I60" s="47"/>
      <c r="J60" s="32"/>
      <c r="K60" s="32"/>
      <c r="L60" s="32"/>
      <c r="M60" s="50"/>
      <c r="N60" s="32"/>
      <c r="O60" s="51"/>
      <c r="P60" s="32"/>
      <c r="Q60" s="52"/>
      <c r="R60" s="32"/>
      <c r="S60" s="51"/>
      <c r="T60" s="32"/>
      <c r="U60" s="48"/>
      <c r="V60" s="48"/>
      <c r="W60" s="47"/>
    </row>
    <row r="61" ht="12.75" customHeight="1">
      <c r="A61" t="s" s="47">
        <v>84</v>
      </c>
      <c r="B61" s="48"/>
      <c r="C61" s="49" cm="1">
        <f t="array" ref="C61">40.9*43560</f>
        <v>1781604</v>
      </c>
      <c r="D61" s="48"/>
      <c r="E61" t="s" s="47">
        <v>73</v>
      </c>
      <c r="F61" s="29"/>
      <c r="G61" s="29"/>
      <c r="H61" s="48"/>
      <c r="I61" t="s" s="47">
        <v>39</v>
      </c>
      <c r="J61" s="32"/>
      <c r="K61" s="32"/>
      <c r="L61" s="32"/>
      <c r="M61" s="50"/>
      <c r="N61" s="32"/>
      <c r="O61" s="51"/>
      <c r="P61" s="32"/>
      <c r="Q61" s="52"/>
      <c r="R61" s="32"/>
      <c r="S61" s="51"/>
      <c r="T61" s="32"/>
      <c r="U61" s="48"/>
      <c r="V61" s="48"/>
      <c r="W61" t="s" s="47">
        <v>60</v>
      </c>
    </row>
    <row r="62" ht="12.75" customHeight="1">
      <c r="A62" s="47"/>
      <c r="B62" s="48"/>
      <c r="C62" s="49"/>
      <c r="D62" s="48"/>
      <c r="E62" t="s" s="47">
        <v>56</v>
      </c>
      <c r="F62" s="29"/>
      <c r="G62" s="29"/>
      <c r="H62" s="48"/>
      <c r="I62" s="47"/>
      <c r="J62" s="32"/>
      <c r="K62" s="32"/>
      <c r="L62" s="32"/>
      <c r="M62" s="32"/>
      <c r="N62" s="32"/>
      <c r="O62" s="56"/>
      <c r="P62" s="32"/>
      <c r="Q62" s="52"/>
      <c r="R62" s="32"/>
      <c r="S62" s="51"/>
      <c r="T62" s="32"/>
      <c r="U62" s="48"/>
      <c r="V62" s="48"/>
      <c r="W62" s="48"/>
    </row>
    <row r="63" ht="12.75" customHeight="1">
      <c r="A63" s="47"/>
      <c r="B63" s="48"/>
      <c r="C63" s="49"/>
      <c r="D63" s="48"/>
      <c r="E63" s="47"/>
      <c r="F63" s="29"/>
      <c r="G63" s="29"/>
      <c r="H63" s="48"/>
      <c r="I63" s="33"/>
      <c r="J63" s="32"/>
      <c r="K63" s="32"/>
      <c r="L63" s="32"/>
      <c r="M63" s="32"/>
      <c r="N63" s="32"/>
      <c r="O63" s="51"/>
      <c r="P63" s="32"/>
      <c r="Q63" s="52"/>
      <c r="R63" s="32"/>
      <c r="S63" s="51"/>
      <c r="T63" s="32"/>
      <c r="U63" s="48"/>
      <c r="V63" s="48"/>
      <c r="W63" s="48"/>
    </row>
    <row r="64" ht="12.75" customHeight="1">
      <c r="A64" t="s" s="47">
        <v>85</v>
      </c>
      <c r="B64" s="48"/>
      <c r="C64" s="49" cm="1">
        <f t="array" ref="C64">78.5*43560</f>
        <v>3419460</v>
      </c>
      <c r="D64" s="48"/>
      <c r="E64" t="s" s="47">
        <v>73</v>
      </c>
      <c r="F64" s="29"/>
      <c r="G64" s="29"/>
      <c r="H64" s="48"/>
      <c r="I64" t="s" s="47">
        <v>86</v>
      </c>
      <c r="J64" s="32"/>
      <c r="K64" s="32"/>
      <c r="L64" s="32"/>
      <c r="M64" s="50">
        <v>1</v>
      </c>
      <c r="N64" s="32"/>
      <c r="O64" s="51">
        <v>49080</v>
      </c>
      <c r="P64" s="32"/>
      <c r="Q64" s="52" cm="1">
        <f t="array" ref="Q64">ABS(O64/C64)</f>
        <v>0.0143531434787949</v>
      </c>
      <c r="R64" s="32"/>
      <c r="S64" s="51">
        <v>48800</v>
      </c>
      <c r="T64" s="32"/>
      <c r="U64" s="53">
        <v>1950</v>
      </c>
      <c r="V64" s="48"/>
      <c r="W64" t="s" s="47">
        <v>60</v>
      </c>
    </row>
    <row r="65" ht="12.75" customHeight="1">
      <c r="A65" s="47"/>
      <c r="B65" s="48"/>
      <c r="C65" s="49"/>
      <c r="D65" s="48"/>
      <c r="E65" t="s" s="47">
        <v>83</v>
      </c>
      <c r="F65" s="29"/>
      <c r="G65" s="29"/>
      <c r="H65" s="48"/>
      <c r="I65" t="s" s="47">
        <v>87</v>
      </c>
      <c r="J65" s="32"/>
      <c r="K65" s="32"/>
      <c r="L65" s="32"/>
      <c r="M65" s="32"/>
      <c r="N65" s="32"/>
      <c r="O65" s="56"/>
      <c r="P65" s="32"/>
      <c r="Q65" s="52"/>
      <c r="R65" s="32"/>
      <c r="S65" s="51"/>
      <c r="T65" s="32"/>
      <c r="U65" s="48"/>
      <c r="V65" s="48"/>
      <c r="W65" s="48"/>
    </row>
    <row r="66" ht="12.75" customHeight="1">
      <c r="A66" s="47"/>
      <c r="B66" s="48"/>
      <c r="C66" s="49"/>
      <c r="D66" s="48"/>
      <c r="E66" s="55"/>
      <c r="F66" s="29"/>
      <c r="G66" s="29"/>
      <c r="H66" s="48"/>
      <c r="I66" s="47"/>
      <c r="J66" s="32"/>
      <c r="K66" s="32"/>
      <c r="L66" s="32"/>
      <c r="M66" s="32"/>
      <c r="N66" s="32"/>
      <c r="O66" s="51"/>
      <c r="P66" s="32"/>
      <c r="Q66" s="52"/>
      <c r="R66" s="32"/>
      <c r="S66" s="51"/>
      <c r="T66" s="32"/>
      <c r="U66" s="48"/>
      <c r="V66" s="48"/>
      <c r="W66" s="48"/>
    </row>
    <row r="67" ht="12.75" customHeight="1">
      <c r="A67" t="s" s="47">
        <v>88</v>
      </c>
      <c r="B67" s="48"/>
      <c r="C67" s="49" cm="1">
        <f t="array" ref="C67">0.23*43560</f>
        <v>10018.8</v>
      </c>
      <c r="D67" s="48"/>
      <c r="E67" t="s" s="47">
        <v>89</v>
      </c>
      <c r="F67" s="29"/>
      <c r="G67" s="29"/>
      <c r="H67" s="48"/>
      <c r="I67" t="s" s="47">
        <v>79</v>
      </c>
      <c r="J67" s="32"/>
      <c r="K67" s="58">
        <v>3</v>
      </c>
      <c r="L67" s="32"/>
      <c r="M67" s="50">
        <v>1</v>
      </c>
      <c r="N67" s="32"/>
      <c r="O67" s="51">
        <v>1056</v>
      </c>
      <c r="P67" s="32"/>
      <c r="Q67" s="52" cm="1">
        <f t="array" ref="Q67">ABS(O67/C67)</f>
        <v>0.105401844532279</v>
      </c>
      <c r="R67" s="32"/>
      <c r="S67" s="51">
        <v>1056</v>
      </c>
      <c r="T67" s="32"/>
      <c r="U67" s="53">
        <v>2000</v>
      </c>
      <c r="V67" s="48"/>
      <c r="W67" t="s" s="47">
        <v>90</v>
      </c>
    </row>
    <row r="68" ht="12.75" customHeight="1">
      <c r="A68" s="47"/>
      <c r="B68" s="48"/>
      <c r="C68" s="49"/>
      <c r="D68" s="48"/>
      <c r="E68" s="47"/>
      <c r="F68" s="29"/>
      <c r="G68" s="29"/>
      <c r="H68" s="48"/>
      <c r="I68" s="47"/>
      <c r="J68" s="32"/>
      <c r="K68" s="32"/>
      <c r="L68" s="32"/>
      <c r="M68" s="32"/>
      <c r="N68" s="32"/>
      <c r="O68" s="51"/>
      <c r="P68" s="32"/>
      <c r="Q68" s="52"/>
      <c r="R68" s="32"/>
      <c r="S68" s="51"/>
      <c r="T68" s="32"/>
      <c r="U68" s="48"/>
      <c r="V68" s="48"/>
      <c r="W68" s="48"/>
    </row>
    <row r="69" ht="12.75" customHeight="1">
      <c r="A69" t="s" s="47">
        <v>91</v>
      </c>
      <c r="B69" s="48"/>
      <c r="C69" s="49" cm="1">
        <f t="array" ref="C69">0.14*43560</f>
        <v>6098.4</v>
      </c>
      <c r="D69" s="48"/>
      <c r="E69" t="s" s="47">
        <v>49</v>
      </c>
      <c r="F69" s="29"/>
      <c r="G69" s="29"/>
      <c r="H69" s="48"/>
      <c r="I69" t="s" s="47">
        <v>39</v>
      </c>
      <c r="J69" s="32"/>
      <c r="K69" s="32"/>
      <c r="L69" s="32"/>
      <c r="M69" s="50"/>
      <c r="N69" s="32"/>
      <c r="O69" s="51"/>
      <c r="P69" s="32"/>
      <c r="Q69" s="52"/>
      <c r="R69" s="32"/>
      <c r="S69" s="51"/>
      <c r="T69" s="32"/>
      <c r="U69" s="48"/>
      <c r="V69" s="48"/>
      <c r="W69" t="s" s="47">
        <v>90</v>
      </c>
    </row>
    <row r="70" ht="12.75" customHeight="1">
      <c r="A70" s="47"/>
      <c r="B70" s="48"/>
      <c r="C70" s="49"/>
      <c r="D70" s="48"/>
      <c r="E70" s="47"/>
      <c r="F70" s="29"/>
      <c r="G70" s="29"/>
      <c r="H70" s="48"/>
      <c r="I70" s="47"/>
      <c r="J70" s="32"/>
      <c r="K70" s="32"/>
      <c r="L70" s="32"/>
      <c r="M70" s="32"/>
      <c r="N70" s="32"/>
      <c r="O70" s="51"/>
      <c r="P70" s="32"/>
      <c r="Q70" s="52"/>
      <c r="R70" s="32"/>
      <c r="S70" s="51"/>
      <c r="T70" s="32"/>
      <c r="U70" s="48"/>
      <c r="V70" s="48"/>
      <c r="W70" s="48"/>
    </row>
    <row r="71" ht="12.75" customHeight="1">
      <c r="A71" t="s" s="47">
        <v>92</v>
      </c>
      <c r="B71" s="48"/>
      <c r="C71" s="49" cm="1">
        <f t="array" ref="C71">0.21*43560</f>
        <v>9147.6</v>
      </c>
      <c r="D71" s="48"/>
      <c r="E71" t="s" s="47">
        <v>49</v>
      </c>
      <c r="F71" s="29"/>
      <c r="G71" s="29"/>
      <c r="H71" s="48"/>
      <c r="I71" t="s" s="47">
        <v>39</v>
      </c>
      <c r="J71" s="32"/>
      <c r="K71" s="32"/>
      <c r="L71" s="32"/>
      <c r="M71" s="50"/>
      <c r="N71" s="32"/>
      <c r="O71" s="51"/>
      <c r="P71" s="32"/>
      <c r="Q71" s="52"/>
      <c r="R71" s="32"/>
      <c r="S71" s="51"/>
      <c r="T71" s="32"/>
      <c r="U71" s="48"/>
      <c r="V71" s="48"/>
      <c r="W71" t="s" s="47">
        <v>90</v>
      </c>
    </row>
    <row r="72" ht="12.75" customHeight="1">
      <c r="A72" s="47"/>
      <c r="B72" s="48"/>
      <c r="C72" s="49"/>
      <c r="D72" s="48"/>
      <c r="E72" s="47"/>
      <c r="F72" s="29"/>
      <c r="G72" s="29"/>
      <c r="H72" s="48"/>
      <c r="I72" s="47"/>
      <c r="J72" s="32"/>
      <c r="K72" s="32"/>
      <c r="L72" s="32"/>
      <c r="M72" s="32"/>
      <c r="N72" s="32"/>
      <c r="O72" s="51"/>
      <c r="P72" s="32"/>
      <c r="Q72" s="52"/>
      <c r="R72" s="32"/>
      <c r="S72" s="51"/>
      <c r="T72" s="32"/>
      <c r="U72" s="48"/>
      <c r="V72" s="48"/>
      <c r="W72" s="48"/>
    </row>
    <row r="73" ht="12.75" customHeight="1">
      <c r="A73" t="s" s="47">
        <v>93</v>
      </c>
      <c r="B73" s="48"/>
      <c r="C73" s="49" cm="1">
        <f t="array" ref="C73">0.14*43560</f>
        <v>6098.4</v>
      </c>
      <c r="D73" s="48"/>
      <c r="E73" t="s" s="47">
        <v>49</v>
      </c>
      <c r="F73" s="29"/>
      <c r="G73" s="29"/>
      <c r="H73" s="48"/>
      <c r="I73" t="s" s="47">
        <v>39</v>
      </c>
      <c r="J73" s="32"/>
      <c r="K73" s="32"/>
      <c r="L73" s="32"/>
      <c r="M73" s="50"/>
      <c r="N73" s="32"/>
      <c r="O73" s="51"/>
      <c r="P73" s="32"/>
      <c r="Q73" s="52"/>
      <c r="R73" s="32"/>
      <c r="S73" s="51"/>
      <c r="T73" s="32"/>
      <c r="U73" s="48"/>
      <c r="V73" s="48"/>
      <c r="W73" t="s" s="47">
        <v>90</v>
      </c>
    </row>
    <row r="74" ht="12.75" customHeight="1">
      <c r="A74" s="47"/>
      <c r="B74" s="48"/>
      <c r="C74" s="49"/>
      <c r="D74" s="48"/>
      <c r="E74" s="47"/>
      <c r="F74" s="29"/>
      <c r="G74" s="29"/>
      <c r="H74" s="48"/>
      <c r="I74" s="47"/>
      <c r="J74" s="32"/>
      <c r="K74" s="32"/>
      <c r="L74" s="32"/>
      <c r="M74" s="32"/>
      <c r="N74" s="32"/>
      <c r="O74" s="51"/>
      <c r="P74" s="32"/>
      <c r="Q74" s="52"/>
      <c r="R74" s="32"/>
      <c r="S74" s="51"/>
      <c r="T74" s="32"/>
      <c r="U74" s="48"/>
      <c r="V74" s="48"/>
      <c r="W74" s="48"/>
    </row>
    <row r="75" ht="12.75" customHeight="1">
      <c r="A75" t="s" s="47">
        <v>94</v>
      </c>
      <c r="B75" s="48"/>
      <c r="C75" s="49" cm="1">
        <f t="array" ref="C75">0.15*43560</f>
        <v>6534</v>
      </c>
      <c r="D75" s="48"/>
      <c r="E75" t="s" s="47">
        <v>95</v>
      </c>
      <c r="F75" s="29"/>
      <c r="G75" s="29"/>
      <c r="H75" s="48"/>
      <c r="I75" t="s" s="47">
        <v>39</v>
      </c>
      <c r="J75" s="32"/>
      <c r="K75" s="32"/>
      <c r="L75" s="32"/>
      <c r="M75" s="50"/>
      <c r="N75" s="32"/>
      <c r="O75" s="51"/>
      <c r="P75" s="32"/>
      <c r="Q75" s="52"/>
      <c r="R75" s="32"/>
      <c r="S75" s="51"/>
      <c r="T75" s="32"/>
      <c r="U75" s="48"/>
      <c r="V75" s="48"/>
      <c r="W75" t="s" s="47">
        <v>90</v>
      </c>
    </row>
    <row r="76" ht="12.75" customHeight="1">
      <c r="A76" s="47"/>
      <c r="B76" s="48"/>
      <c r="C76" s="49"/>
      <c r="D76" s="48"/>
      <c r="E76" s="47"/>
      <c r="F76" s="29"/>
      <c r="G76" s="29"/>
      <c r="H76" s="48"/>
      <c r="I76" s="47"/>
      <c r="J76" s="32"/>
      <c r="K76" s="32"/>
      <c r="L76" s="32"/>
      <c r="M76" s="32"/>
      <c r="N76" s="32"/>
      <c r="O76" s="51"/>
      <c r="P76" s="32"/>
      <c r="Q76" s="52"/>
      <c r="R76" s="32"/>
      <c r="S76" s="51"/>
      <c r="T76" s="32"/>
      <c r="U76" s="48"/>
      <c r="V76" s="48"/>
      <c r="W76" s="48"/>
    </row>
    <row r="77" ht="12.75" customHeight="1">
      <c r="A77" t="s" s="47">
        <v>96</v>
      </c>
      <c r="B77" s="48"/>
      <c r="C77" s="49" cm="1">
        <f t="array" ref="C77">0.15*43560</f>
        <v>6534</v>
      </c>
      <c r="D77" s="48"/>
      <c r="E77" t="s" s="47">
        <v>95</v>
      </c>
      <c r="F77" s="29"/>
      <c r="G77" s="29"/>
      <c r="H77" s="48"/>
      <c r="I77" t="s" s="47">
        <v>39</v>
      </c>
      <c r="J77" s="32"/>
      <c r="K77" s="32"/>
      <c r="L77" s="32"/>
      <c r="M77" s="50"/>
      <c r="N77" s="32"/>
      <c r="O77" s="51"/>
      <c r="P77" s="32"/>
      <c r="Q77" s="52"/>
      <c r="R77" s="32"/>
      <c r="S77" s="51"/>
      <c r="T77" s="32"/>
      <c r="U77" s="48"/>
      <c r="V77" s="48"/>
      <c r="W77" t="s" s="47">
        <v>90</v>
      </c>
    </row>
    <row r="78" ht="12.75" customHeight="1">
      <c r="A78" s="47"/>
      <c r="B78" s="48"/>
      <c r="C78" s="54"/>
      <c r="D78" s="48"/>
      <c r="E78" s="55"/>
      <c r="F78" s="29"/>
      <c r="G78" s="29"/>
      <c r="H78" s="48"/>
      <c r="I78" s="47"/>
      <c r="J78" s="32"/>
      <c r="K78" s="32"/>
      <c r="L78" s="32"/>
      <c r="M78" s="32"/>
      <c r="N78" s="32"/>
      <c r="O78" s="51"/>
      <c r="P78" s="32"/>
      <c r="Q78" s="52"/>
      <c r="R78" s="32"/>
      <c r="S78" s="51"/>
      <c r="T78" s="32"/>
      <c r="U78" s="48"/>
      <c r="V78" s="48"/>
      <c r="W78" s="48"/>
    </row>
    <row r="79" ht="12.75" customHeight="1">
      <c r="A79" t="s" s="47">
        <v>97</v>
      </c>
      <c r="B79" s="48"/>
      <c r="C79" s="49" cm="1">
        <f t="array" ref="C79">0.21*43560</f>
        <v>9147.6</v>
      </c>
      <c r="D79" s="48"/>
      <c r="E79" t="s" s="47">
        <v>98</v>
      </c>
      <c r="F79" s="29"/>
      <c r="G79" s="29"/>
      <c r="H79" s="48"/>
      <c r="I79" t="s" s="47">
        <v>79</v>
      </c>
      <c r="J79" s="32"/>
      <c r="K79" s="58">
        <v>2</v>
      </c>
      <c r="L79" s="32"/>
      <c r="M79" s="50">
        <v>1.5</v>
      </c>
      <c r="N79" s="32"/>
      <c r="O79" s="51">
        <v>2007</v>
      </c>
      <c r="P79" s="32"/>
      <c r="Q79" s="52" cm="1">
        <f t="array" ref="Q79">ABS(O79/C79)</f>
        <v>0.219401810310901</v>
      </c>
      <c r="R79" s="32"/>
      <c r="S79" s="51">
        <v>850</v>
      </c>
      <c r="T79" s="32"/>
      <c r="U79" s="53">
        <v>1970</v>
      </c>
      <c r="V79" s="48"/>
      <c r="W79" t="s" s="47">
        <v>90</v>
      </c>
    </row>
    <row r="80" ht="12.75" customHeight="1">
      <c r="A80" s="47"/>
      <c r="B80" s="48"/>
      <c r="C80" s="49"/>
      <c r="D80" s="48"/>
      <c r="E80" s="48"/>
      <c r="F80" s="29"/>
      <c r="G80" s="29"/>
      <c r="H80" s="48"/>
      <c r="I80" s="47"/>
      <c r="J80" s="32"/>
      <c r="K80" s="32"/>
      <c r="L80" s="32"/>
      <c r="M80" s="32"/>
      <c r="N80" s="32"/>
      <c r="O80" t="s" s="56">
        <v>99</v>
      </c>
      <c r="P80" s="32"/>
      <c r="Q80" s="52"/>
      <c r="R80" s="32"/>
      <c r="S80" s="51"/>
      <c r="T80" s="32"/>
      <c r="U80" s="48"/>
      <c r="V80" s="48"/>
      <c r="W80" s="48"/>
    </row>
    <row r="81" ht="12.75" customHeight="1">
      <c r="A81" s="47"/>
      <c r="B81" s="48"/>
      <c r="C81" s="49"/>
      <c r="D81" s="48"/>
      <c r="E81" s="47"/>
      <c r="F81" s="29"/>
      <c r="G81" s="29"/>
      <c r="H81" s="48"/>
      <c r="I81" s="47"/>
      <c r="J81" s="32"/>
      <c r="K81" s="32"/>
      <c r="L81" s="32"/>
      <c r="M81" s="50"/>
      <c r="N81" s="32"/>
      <c r="O81" t="s" s="56">
        <v>100</v>
      </c>
      <c r="P81" s="32"/>
      <c r="Q81" s="52"/>
      <c r="R81" s="32"/>
      <c r="S81" s="51"/>
      <c r="T81" s="32"/>
      <c r="U81" s="48"/>
      <c r="V81" s="48"/>
      <c r="W81" s="47"/>
    </row>
    <row r="82" ht="12.75" customHeight="1">
      <c r="A82" s="47"/>
      <c r="B82" s="48"/>
      <c r="C82" s="49"/>
      <c r="D82" s="48"/>
      <c r="E82" s="47"/>
      <c r="F82" s="29"/>
      <c r="G82" s="29"/>
      <c r="H82" s="48"/>
      <c r="I82" s="47"/>
      <c r="J82" s="32"/>
      <c r="K82" s="32"/>
      <c r="L82" s="32"/>
      <c r="M82" s="50"/>
      <c r="N82" s="32"/>
      <c r="O82" s="51"/>
      <c r="P82" s="32"/>
      <c r="Q82" s="52"/>
      <c r="R82" s="32"/>
      <c r="S82" s="51"/>
      <c r="T82" s="32"/>
      <c r="U82" s="48"/>
      <c r="V82" s="48"/>
      <c r="W82" s="47"/>
    </row>
    <row r="83" ht="12.75" customHeight="1">
      <c r="A83" t="s" s="47">
        <v>101</v>
      </c>
      <c r="B83" s="48"/>
      <c r="C83" s="49" cm="1">
        <f t="array" ref="C83">0.19*43560</f>
        <v>8276.4</v>
      </c>
      <c r="D83" s="48"/>
      <c r="E83" t="s" s="47">
        <v>102</v>
      </c>
      <c r="F83" s="29"/>
      <c r="G83" s="29"/>
      <c r="H83" s="48"/>
      <c r="I83" t="s" s="47">
        <v>79</v>
      </c>
      <c r="J83" s="32"/>
      <c r="K83" s="58">
        <v>2</v>
      </c>
      <c r="L83" s="32"/>
      <c r="M83" s="50">
        <v>1.5</v>
      </c>
      <c r="N83" s="32"/>
      <c r="O83" s="51">
        <v>1282</v>
      </c>
      <c r="P83" s="32"/>
      <c r="Q83" s="52" cm="1">
        <f t="array" ref="Q83">ABS(O83/C83)</f>
        <v>0.154898264946112</v>
      </c>
      <c r="R83" s="32"/>
      <c r="S83" s="51">
        <v>850</v>
      </c>
      <c r="T83" s="32"/>
      <c r="U83" s="53">
        <v>1970</v>
      </c>
      <c r="V83" s="48"/>
      <c r="W83" t="s" s="47">
        <v>90</v>
      </c>
    </row>
    <row r="84" ht="12.75" customHeight="1">
      <c r="A84" s="47"/>
      <c r="B84" s="48"/>
      <c r="C84" s="49"/>
      <c r="D84" s="48"/>
      <c r="E84" s="48"/>
      <c r="F84" s="29"/>
      <c r="G84" s="29"/>
      <c r="H84" s="48"/>
      <c r="I84" s="47"/>
      <c r="J84" s="32"/>
      <c r="K84" s="32"/>
      <c r="L84" s="32"/>
      <c r="M84" s="32"/>
      <c r="N84" s="32"/>
      <c r="O84" t="s" s="56">
        <v>103</v>
      </c>
      <c r="P84" s="32"/>
      <c r="Q84" s="52"/>
      <c r="R84" s="32"/>
      <c r="S84" s="51"/>
      <c r="T84" s="32"/>
      <c r="U84" s="48"/>
      <c r="V84" s="48"/>
      <c r="W84" s="48"/>
    </row>
    <row r="85" ht="12.75" customHeight="1">
      <c r="A85" s="47"/>
      <c r="B85" s="48"/>
      <c r="C85" s="49"/>
      <c r="D85" s="48"/>
      <c r="E85" s="47"/>
      <c r="F85" s="29"/>
      <c r="G85" s="29"/>
      <c r="H85" s="48"/>
      <c r="I85" s="47"/>
      <c r="J85" s="32"/>
      <c r="K85" s="32"/>
      <c r="L85" s="32"/>
      <c r="M85" s="50"/>
      <c r="N85" s="32"/>
      <c r="O85" s="51"/>
      <c r="P85" s="32"/>
      <c r="Q85" s="52"/>
      <c r="R85" s="32"/>
      <c r="S85" s="51"/>
      <c r="T85" s="32"/>
      <c r="U85" s="48"/>
      <c r="V85" s="48"/>
      <c r="W85" s="47"/>
    </row>
    <row r="86" ht="12.75" customHeight="1">
      <c r="A86" t="s" s="47">
        <v>104</v>
      </c>
      <c r="B86" s="48"/>
      <c r="C86" s="49" cm="1">
        <f t="array" ref="C86">0.19*43560</f>
        <v>8276.4</v>
      </c>
      <c r="D86" s="48"/>
      <c r="E86" t="s" s="47">
        <v>105</v>
      </c>
      <c r="F86" s="29"/>
      <c r="G86" s="29"/>
      <c r="H86" s="48"/>
      <c r="I86" t="s" s="47">
        <v>79</v>
      </c>
      <c r="J86" s="32"/>
      <c r="K86" s="58">
        <v>3</v>
      </c>
      <c r="L86" s="32"/>
      <c r="M86" s="50">
        <v>1.5</v>
      </c>
      <c r="N86" s="32"/>
      <c r="O86" s="51">
        <v>1358</v>
      </c>
      <c r="P86" s="32"/>
      <c r="Q86" s="52" cm="1">
        <f t="array" ref="Q86">ABS(O86/C86)</f>
        <v>0.164081001401576</v>
      </c>
      <c r="R86" s="32"/>
      <c r="S86" s="51">
        <v>850</v>
      </c>
      <c r="T86" s="32"/>
      <c r="U86" s="53">
        <v>1969</v>
      </c>
      <c r="V86" s="48"/>
      <c r="W86" t="s" s="47">
        <v>90</v>
      </c>
    </row>
    <row r="87" ht="12.75" customHeight="1">
      <c r="A87" s="47"/>
      <c r="B87" s="48"/>
      <c r="C87" s="49"/>
      <c r="D87" s="48"/>
      <c r="E87" s="48"/>
      <c r="F87" s="29"/>
      <c r="G87" s="29"/>
      <c r="H87" s="48"/>
      <c r="I87" s="47"/>
      <c r="J87" s="32"/>
      <c r="K87" s="32"/>
      <c r="L87" s="32"/>
      <c r="M87" s="32"/>
      <c r="N87" s="32"/>
      <c r="O87" s="51"/>
      <c r="P87" s="32"/>
      <c r="Q87" s="52"/>
      <c r="R87" s="32"/>
      <c r="S87" s="51"/>
      <c r="T87" s="32"/>
      <c r="U87" s="48"/>
      <c r="V87" s="48"/>
      <c r="W87" s="48"/>
    </row>
    <row r="88" ht="12.75" customHeight="1">
      <c r="A88" t="s" s="47">
        <v>106</v>
      </c>
      <c r="B88" s="48"/>
      <c r="C88" s="49" cm="1">
        <f t="array" ref="C88">0.19*43560</f>
        <v>8276.4</v>
      </c>
      <c r="D88" s="48"/>
      <c r="E88" t="s" s="47">
        <v>107</v>
      </c>
      <c r="F88" s="29"/>
      <c r="G88" s="29"/>
      <c r="H88" s="48"/>
      <c r="I88" t="s" s="47">
        <v>79</v>
      </c>
      <c r="J88" s="32"/>
      <c r="K88" s="58">
        <v>2</v>
      </c>
      <c r="L88" s="32"/>
      <c r="M88" s="50">
        <v>1</v>
      </c>
      <c r="N88" s="32"/>
      <c r="O88" s="51">
        <v>1191</v>
      </c>
      <c r="P88" s="32"/>
      <c r="Q88" s="52" cm="1">
        <f t="array" ref="Q88">ABS(O88/C88)</f>
        <v>0.143903146295491</v>
      </c>
      <c r="R88" s="32"/>
      <c r="S88" s="51">
        <v>960</v>
      </c>
      <c r="T88" s="32"/>
      <c r="U88" s="53">
        <v>1969</v>
      </c>
      <c r="V88" s="48"/>
      <c r="W88" t="s" s="47">
        <v>90</v>
      </c>
    </row>
    <row r="89" ht="12.75" customHeight="1">
      <c r="A89" s="47"/>
      <c r="B89" s="48"/>
      <c r="C89" s="49"/>
      <c r="D89" s="48"/>
      <c r="E89" s="55"/>
      <c r="F89" s="29"/>
      <c r="G89" s="29"/>
      <c r="H89" s="48"/>
      <c r="I89" s="47"/>
      <c r="J89" s="32"/>
      <c r="K89" s="32"/>
      <c r="L89" s="32"/>
      <c r="M89" s="32"/>
      <c r="N89" s="32"/>
      <c r="O89" t="s" s="56">
        <v>108</v>
      </c>
      <c r="P89" s="32"/>
      <c r="Q89" s="52"/>
      <c r="R89" s="32"/>
      <c r="S89" s="51"/>
      <c r="T89" s="32"/>
      <c r="U89" s="48"/>
      <c r="V89" s="48"/>
      <c r="W89" s="48"/>
    </row>
    <row r="90" ht="12.75" customHeight="1">
      <c r="A90" s="47"/>
      <c r="B90" s="48"/>
      <c r="C90" s="49"/>
      <c r="D90" s="48"/>
      <c r="E90" s="47"/>
      <c r="F90" s="29"/>
      <c r="G90" s="29"/>
      <c r="H90" s="48"/>
      <c r="I90" s="47"/>
      <c r="J90" s="32"/>
      <c r="K90" s="32"/>
      <c r="L90" s="32"/>
      <c r="M90" s="32"/>
      <c r="N90" s="32"/>
      <c r="O90" t="s" s="56">
        <v>109</v>
      </c>
      <c r="P90" s="32"/>
      <c r="Q90" s="52"/>
      <c r="R90" s="32"/>
      <c r="S90" s="51"/>
      <c r="T90" s="32"/>
      <c r="U90" s="48"/>
      <c r="V90" s="48"/>
      <c r="W90" s="48"/>
    </row>
    <row r="91" ht="12.75" customHeight="1">
      <c r="A91" s="47"/>
      <c r="B91" s="48"/>
      <c r="C91" s="49"/>
      <c r="D91" s="48"/>
      <c r="E91" s="47"/>
      <c r="F91" s="29"/>
      <c r="G91" s="29"/>
      <c r="H91" s="48"/>
      <c r="I91" s="47"/>
      <c r="J91" s="32"/>
      <c r="K91" s="32"/>
      <c r="L91" s="32"/>
      <c r="M91" s="50"/>
      <c r="N91" s="32"/>
      <c r="O91" s="51"/>
      <c r="P91" s="32"/>
      <c r="Q91" s="52"/>
      <c r="R91" s="32"/>
      <c r="S91" s="51"/>
      <c r="T91" s="32"/>
      <c r="U91" s="48"/>
      <c r="V91" s="48"/>
      <c r="W91" s="47"/>
    </row>
    <row r="92" ht="12.75" customHeight="1">
      <c r="A92" t="s" s="47">
        <v>110</v>
      </c>
      <c r="B92" s="48"/>
      <c r="C92" s="49" cm="1">
        <f t="array" ref="C92">0.27*43560</f>
        <v>11761.2</v>
      </c>
      <c r="D92" s="48"/>
      <c r="E92" t="s" s="47">
        <v>111</v>
      </c>
      <c r="F92" s="29"/>
      <c r="G92" s="29"/>
      <c r="H92" s="48"/>
      <c r="I92" t="s" s="47">
        <v>79</v>
      </c>
      <c r="J92" s="32"/>
      <c r="K92" s="58">
        <v>2</v>
      </c>
      <c r="L92" s="32"/>
      <c r="M92" s="50">
        <v>1</v>
      </c>
      <c r="N92" s="32"/>
      <c r="O92" s="51">
        <v>840</v>
      </c>
      <c r="P92" s="32"/>
      <c r="Q92" s="52" cm="1">
        <f t="array" ref="Q92">ABS(O92/C92)</f>
        <v>0.0714212835424957</v>
      </c>
      <c r="R92" s="32"/>
      <c r="S92" s="51">
        <v>914</v>
      </c>
      <c r="T92" s="32"/>
      <c r="U92" s="53">
        <v>1900</v>
      </c>
      <c r="V92" s="48"/>
      <c r="W92" t="s" s="47">
        <v>90</v>
      </c>
    </row>
    <row r="93" ht="12.75" customHeight="1">
      <c r="A93" s="47"/>
      <c r="B93" s="48"/>
      <c r="C93" s="49"/>
      <c r="D93" s="48"/>
      <c r="E93" s="47"/>
      <c r="F93" s="29"/>
      <c r="G93" s="29"/>
      <c r="H93" s="48"/>
      <c r="I93" s="47"/>
      <c r="J93" s="32"/>
      <c r="K93" s="32"/>
      <c r="L93" s="32"/>
      <c r="M93" s="32"/>
      <c r="N93" s="32"/>
      <c r="O93" s="56"/>
      <c r="P93" s="32"/>
      <c r="Q93" s="52"/>
      <c r="R93" s="32"/>
      <c r="S93" s="51"/>
      <c r="T93" s="32"/>
      <c r="U93" s="48"/>
      <c r="V93" s="48"/>
      <c r="W93" s="48"/>
    </row>
    <row r="94" ht="12.75" customHeight="1">
      <c r="A94" t="s" s="47">
        <v>112</v>
      </c>
      <c r="B94" s="48"/>
      <c r="C94" s="49" cm="1">
        <f t="array" ref="C94">0.3*43560</f>
        <v>13068</v>
      </c>
      <c r="D94" s="48"/>
      <c r="E94" t="s" s="47">
        <v>113</v>
      </c>
      <c r="F94" s="29"/>
      <c r="G94" s="29"/>
      <c r="H94" s="48"/>
      <c r="I94" t="s" s="47">
        <v>79</v>
      </c>
      <c r="J94" s="32"/>
      <c r="K94" s="58">
        <v>3</v>
      </c>
      <c r="L94" s="32"/>
      <c r="M94" s="50">
        <v>1.5</v>
      </c>
      <c r="N94" s="32"/>
      <c r="O94" s="51">
        <v>1912</v>
      </c>
      <c r="P94" s="32"/>
      <c r="Q94" s="52" cm="1">
        <f t="array" ref="Q94">ABS(O94/C94)</f>
        <v>0.146311600857055</v>
      </c>
      <c r="R94" s="32"/>
      <c r="S94" s="51">
        <v>1044</v>
      </c>
      <c r="T94" s="32"/>
      <c r="U94" s="53">
        <v>1968</v>
      </c>
      <c r="V94" s="48"/>
      <c r="W94" t="s" s="47">
        <v>40</v>
      </c>
    </row>
    <row r="95" ht="12.75" customHeight="1">
      <c r="A95" s="47"/>
      <c r="B95" s="48"/>
      <c r="C95" s="54"/>
      <c r="D95" s="48"/>
      <c r="E95" s="55"/>
      <c r="F95" s="29"/>
      <c r="G95" s="29"/>
      <c r="H95" s="48"/>
      <c r="I95" s="47"/>
      <c r="J95" s="32"/>
      <c r="K95" s="32"/>
      <c r="L95" s="32"/>
      <c r="M95" s="32"/>
      <c r="N95" s="32"/>
      <c r="O95" t="s" s="56">
        <v>114</v>
      </c>
      <c r="P95" s="32"/>
      <c r="Q95" s="52"/>
      <c r="R95" s="32"/>
      <c r="S95" s="51"/>
      <c r="T95" s="32"/>
      <c r="U95" s="48"/>
      <c r="V95" s="48"/>
      <c r="W95" s="48"/>
    </row>
    <row r="96" ht="12.75" customHeight="1">
      <c r="A96" s="47"/>
      <c r="B96" s="48"/>
      <c r="C96" s="54"/>
      <c r="D96" s="48"/>
      <c r="E96" s="55"/>
      <c r="F96" s="29"/>
      <c r="G96" s="29"/>
      <c r="H96" s="48"/>
      <c r="I96" s="47"/>
      <c r="J96" s="32"/>
      <c r="K96" s="32"/>
      <c r="L96" s="32"/>
      <c r="M96" s="32"/>
      <c r="N96" s="32"/>
      <c r="O96" t="s" s="56">
        <v>115</v>
      </c>
      <c r="P96" s="32"/>
      <c r="Q96" s="52"/>
      <c r="R96" s="32"/>
      <c r="S96" s="51"/>
      <c r="T96" s="32"/>
      <c r="U96" s="48"/>
      <c r="V96" s="48"/>
      <c r="W96" s="48"/>
    </row>
    <row r="97" ht="12.75" customHeight="1">
      <c r="A97" s="47"/>
      <c r="B97" s="48"/>
      <c r="C97" s="54"/>
      <c r="D97" s="48"/>
      <c r="E97" s="55"/>
      <c r="F97" s="29"/>
      <c r="G97" s="29"/>
      <c r="H97" s="48"/>
      <c r="I97" s="47"/>
      <c r="J97" s="32"/>
      <c r="K97" s="32"/>
      <c r="L97" s="32"/>
      <c r="M97" s="32"/>
      <c r="N97" s="32"/>
      <c r="O97" s="56"/>
      <c r="P97" s="32"/>
      <c r="Q97" s="52"/>
      <c r="R97" s="32"/>
      <c r="S97" s="51"/>
      <c r="T97" s="32"/>
      <c r="U97" s="48"/>
      <c r="V97" s="48"/>
      <c r="W97" s="48"/>
    </row>
    <row r="98" ht="12.75" customHeight="1">
      <c r="A98" t="s" s="47">
        <v>116</v>
      </c>
      <c r="B98" s="48"/>
      <c r="C98" s="49" cm="1">
        <f t="array" ref="C98">0.28*43560</f>
        <v>12196.8</v>
      </c>
      <c r="D98" s="48"/>
      <c r="E98" t="s" s="47">
        <v>117</v>
      </c>
      <c r="F98" s="29"/>
      <c r="G98" s="29"/>
      <c r="H98" s="48"/>
      <c r="I98" t="s" s="47">
        <v>39</v>
      </c>
      <c r="J98" s="32"/>
      <c r="K98" s="32"/>
      <c r="L98" s="32"/>
      <c r="M98" s="50"/>
      <c r="N98" s="32"/>
      <c r="O98" s="51"/>
      <c r="P98" s="32"/>
      <c r="Q98" s="52"/>
      <c r="R98" s="32"/>
      <c r="S98" s="51"/>
      <c r="T98" s="32"/>
      <c r="U98" s="48"/>
      <c r="V98" s="48"/>
      <c r="W98" t="s" s="47">
        <v>40</v>
      </c>
    </row>
    <row r="99" ht="12.75" customHeight="1">
      <c r="A99" s="47"/>
      <c r="B99" s="48"/>
      <c r="C99" s="49"/>
      <c r="D99" s="48"/>
      <c r="E99" s="47"/>
      <c r="F99" s="29"/>
      <c r="G99" s="29"/>
      <c r="H99" s="48"/>
      <c r="I99" s="47"/>
      <c r="J99" s="32"/>
      <c r="K99" s="32"/>
      <c r="L99" s="32"/>
      <c r="M99" s="32"/>
      <c r="N99" s="32"/>
      <c r="O99" s="51"/>
      <c r="P99" s="32"/>
      <c r="Q99" s="52"/>
      <c r="R99" s="32"/>
      <c r="S99" s="51"/>
      <c r="T99" s="32"/>
      <c r="U99" s="48"/>
      <c r="V99" s="48"/>
      <c r="W99" s="48"/>
    </row>
    <row r="100" ht="12.75" customHeight="1">
      <c r="A100" t="s" s="47">
        <v>118</v>
      </c>
      <c r="B100" s="48"/>
      <c r="C100" s="49" cm="1">
        <f t="array" ref="C100">0.28*43560</f>
        <v>12196.8</v>
      </c>
      <c r="D100" s="48"/>
      <c r="E100" t="s" s="47">
        <v>117</v>
      </c>
      <c r="F100" s="29"/>
      <c r="G100" s="29"/>
      <c r="H100" s="48"/>
      <c r="I100" t="s" s="47">
        <v>39</v>
      </c>
      <c r="J100" s="32"/>
      <c r="K100" s="32"/>
      <c r="L100" s="32"/>
      <c r="M100" s="50"/>
      <c r="N100" s="32"/>
      <c r="O100" s="51"/>
      <c r="P100" s="32"/>
      <c r="Q100" s="52"/>
      <c r="R100" s="32"/>
      <c r="S100" s="51"/>
      <c r="T100" s="32"/>
      <c r="U100" s="48"/>
      <c r="V100" s="48"/>
      <c r="W100" t="s" s="47">
        <v>40</v>
      </c>
    </row>
    <row r="101" ht="12.75" customHeight="1">
      <c r="A101" s="47"/>
      <c r="B101" s="48"/>
      <c r="C101" s="49"/>
      <c r="D101" s="48"/>
      <c r="E101" s="55"/>
      <c r="F101" s="29"/>
      <c r="G101" s="29"/>
      <c r="H101" s="48"/>
      <c r="I101" s="47"/>
      <c r="J101" s="32"/>
      <c r="K101" s="32"/>
      <c r="L101" s="32"/>
      <c r="M101" s="32"/>
      <c r="N101" s="32"/>
      <c r="O101" s="51"/>
      <c r="P101" s="32"/>
      <c r="Q101" s="52"/>
      <c r="R101" s="32"/>
      <c r="S101" s="51"/>
      <c r="T101" s="32"/>
      <c r="U101" s="48"/>
      <c r="V101" s="48"/>
      <c r="W101" s="48"/>
    </row>
    <row r="102" ht="12.75" customHeight="1">
      <c r="A102" t="s" s="47">
        <v>119</v>
      </c>
      <c r="B102" s="48"/>
      <c r="C102" s="49" cm="1">
        <f t="array" ref="C102">0.14*43560</f>
        <v>6098.4</v>
      </c>
      <c r="D102" s="48"/>
      <c r="E102" t="s" s="47">
        <v>117</v>
      </c>
      <c r="F102" s="29"/>
      <c r="G102" s="29"/>
      <c r="H102" s="48"/>
      <c r="I102" t="s" s="47">
        <v>39</v>
      </c>
      <c r="J102" s="32"/>
      <c r="K102" s="32"/>
      <c r="L102" s="32"/>
      <c r="M102" s="50"/>
      <c r="N102" s="32"/>
      <c r="O102" s="51"/>
      <c r="P102" s="32"/>
      <c r="Q102" s="52"/>
      <c r="R102" s="32"/>
      <c r="S102" s="51"/>
      <c r="T102" s="32"/>
      <c r="U102" s="48"/>
      <c r="V102" s="48"/>
      <c r="W102" t="s" s="47">
        <v>60</v>
      </c>
    </row>
    <row r="103" ht="12.75" customHeight="1">
      <c r="A103" s="47"/>
      <c r="B103" s="48"/>
      <c r="C103" s="49"/>
      <c r="D103" s="48"/>
      <c r="E103" t="s" s="47">
        <v>56</v>
      </c>
      <c r="F103" s="29"/>
      <c r="G103" s="29"/>
      <c r="H103" s="48"/>
      <c r="I103" s="47"/>
      <c r="J103" s="32"/>
      <c r="K103" s="32"/>
      <c r="L103" s="32"/>
      <c r="M103" s="32"/>
      <c r="N103" s="32"/>
      <c r="O103" s="51"/>
      <c r="P103" s="32"/>
      <c r="Q103" s="52"/>
      <c r="R103" s="32"/>
      <c r="S103" s="51"/>
      <c r="T103" s="32"/>
      <c r="U103" s="48"/>
      <c r="V103" s="48"/>
      <c r="W103" s="48"/>
    </row>
    <row r="104" ht="12.75" customHeight="1">
      <c r="A104" s="47"/>
      <c r="B104" s="48"/>
      <c r="C104" s="49"/>
      <c r="D104" s="48"/>
      <c r="E104" s="47"/>
      <c r="F104" s="29"/>
      <c r="G104" s="29"/>
      <c r="H104" s="48"/>
      <c r="I104" s="47"/>
      <c r="J104" s="32"/>
      <c r="K104" s="32"/>
      <c r="L104" s="32"/>
      <c r="M104" s="50"/>
      <c r="N104" s="32"/>
      <c r="O104" s="51"/>
      <c r="P104" s="32"/>
      <c r="Q104" s="52"/>
      <c r="R104" s="32"/>
      <c r="S104" s="51"/>
      <c r="T104" s="32"/>
      <c r="U104" s="48"/>
      <c r="V104" s="48"/>
      <c r="W104" s="47"/>
    </row>
    <row r="105" ht="12.75" customHeight="1">
      <c r="A105" t="s" s="47">
        <v>120</v>
      </c>
      <c r="B105" s="48"/>
      <c r="C105" s="49" cm="1">
        <f t="array" ref="C105">0.14*43560</f>
        <v>6098.4</v>
      </c>
      <c r="D105" s="48"/>
      <c r="E105" t="s" s="47">
        <v>117</v>
      </c>
      <c r="F105" s="29"/>
      <c r="G105" s="29"/>
      <c r="H105" s="48"/>
      <c r="I105" t="s" s="47">
        <v>39</v>
      </c>
      <c r="J105" s="32"/>
      <c r="K105" s="32"/>
      <c r="L105" s="32"/>
      <c r="M105" s="50"/>
      <c r="N105" s="32"/>
      <c r="O105" s="51"/>
      <c r="P105" s="32"/>
      <c r="Q105" s="52"/>
      <c r="R105" s="32"/>
      <c r="S105" s="51"/>
      <c r="T105" s="32"/>
      <c r="U105" s="48"/>
      <c r="V105" s="48"/>
      <c r="W105" t="s" s="47">
        <v>60</v>
      </c>
    </row>
    <row r="106" ht="12.75" customHeight="1">
      <c r="A106" s="47"/>
      <c r="B106" s="48"/>
      <c r="C106" s="49"/>
      <c r="D106" s="48"/>
      <c r="E106" t="s" s="47">
        <v>56</v>
      </c>
      <c r="F106" s="29"/>
      <c r="G106" s="29"/>
      <c r="H106" s="48"/>
      <c r="I106" s="47"/>
      <c r="J106" s="32"/>
      <c r="K106" s="32"/>
      <c r="L106" s="32"/>
      <c r="M106" s="32"/>
      <c r="N106" s="32"/>
      <c r="O106" s="56"/>
      <c r="P106" s="32"/>
      <c r="Q106" s="52"/>
      <c r="R106" s="32"/>
      <c r="S106" s="51"/>
      <c r="T106" s="32"/>
      <c r="U106" s="48"/>
      <c r="V106" s="48"/>
      <c r="W106" s="48"/>
    </row>
    <row r="107" ht="12.75" customHeight="1">
      <c r="A107" s="47"/>
      <c r="B107" s="48"/>
      <c r="C107" s="49"/>
      <c r="D107" s="48"/>
      <c r="E107" s="47"/>
      <c r="F107" s="29"/>
      <c r="G107" s="29"/>
      <c r="H107" s="48"/>
      <c r="I107" s="47"/>
      <c r="J107" s="32"/>
      <c r="K107" s="32"/>
      <c r="L107" s="32"/>
      <c r="M107" s="32"/>
      <c r="N107" s="32"/>
      <c r="O107" s="51"/>
      <c r="P107" s="32"/>
      <c r="Q107" s="52"/>
      <c r="R107" s="32"/>
      <c r="S107" s="51"/>
      <c r="T107" s="32"/>
      <c r="U107" s="48"/>
      <c r="V107" s="48"/>
      <c r="W107" s="48"/>
    </row>
    <row r="108" ht="12.75" customHeight="1">
      <c r="A108" t="s" s="47">
        <v>121</v>
      </c>
      <c r="B108" s="48"/>
      <c r="C108" s="49" cm="1">
        <f t="array" ref="C108">0.15*43560</f>
        <v>6534</v>
      </c>
      <c r="D108" s="48"/>
      <c r="E108" t="s" s="47">
        <v>122</v>
      </c>
      <c r="F108" s="29"/>
      <c r="G108" s="29"/>
      <c r="H108" s="48"/>
      <c r="I108" t="s" s="47">
        <v>39</v>
      </c>
      <c r="J108" s="32"/>
      <c r="K108" s="32"/>
      <c r="L108" s="32"/>
      <c r="M108" s="50"/>
      <c r="N108" s="32"/>
      <c r="O108" s="51"/>
      <c r="P108" s="32"/>
      <c r="Q108" s="52"/>
      <c r="R108" s="32"/>
      <c r="S108" s="51"/>
      <c r="T108" s="32"/>
      <c r="U108" s="48"/>
      <c r="V108" s="48"/>
      <c r="W108" t="s" s="47">
        <v>60</v>
      </c>
    </row>
    <row r="109" ht="12.75" customHeight="1">
      <c r="A109" s="47"/>
      <c r="B109" s="48"/>
      <c r="C109" s="49"/>
      <c r="D109" s="48"/>
      <c r="E109" t="s" s="47">
        <v>56</v>
      </c>
      <c r="F109" s="29"/>
      <c r="G109" s="29"/>
      <c r="H109" s="48"/>
      <c r="I109" s="47"/>
      <c r="J109" s="32"/>
      <c r="K109" s="32"/>
      <c r="L109" s="32"/>
      <c r="M109" s="32"/>
      <c r="N109" s="32"/>
      <c r="O109" s="56"/>
      <c r="P109" s="32"/>
      <c r="Q109" s="52"/>
      <c r="R109" s="32"/>
      <c r="S109" s="51"/>
      <c r="T109" s="32"/>
      <c r="U109" s="48"/>
      <c r="V109" s="48"/>
      <c r="W109" s="48"/>
    </row>
    <row r="110" ht="12.75" customHeight="1">
      <c r="A110" s="47"/>
      <c r="B110" s="48"/>
      <c r="C110" s="49"/>
      <c r="D110" s="48"/>
      <c r="E110" s="47"/>
      <c r="F110" s="29"/>
      <c r="G110" s="29"/>
      <c r="H110" s="48"/>
      <c r="I110" s="47"/>
      <c r="J110" s="32"/>
      <c r="K110" s="32"/>
      <c r="L110" s="32"/>
      <c r="M110" s="32"/>
      <c r="N110" s="32"/>
      <c r="O110" s="51"/>
      <c r="P110" s="32"/>
      <c r="Q110" s="52"/>
      <c r="R110" s="32"/>
      <c r="S110" s="51"/>
      <c r="T110" s="32"/>
      <c r="U110" s="48"/>
      <c r="V110" s="48"/>
      <c r="W110" s="48"/>
    </row>
    <row r="111" ht="12.75" customHeight="1">
      <c r="A111" t="s" s="47">
        <v>123</v>
      </c>
      <c r="B111" s="48"/>
      <c r="C111" s="49" cm="1">
        <f t="array" ref="C111">0.15*43560</f>
        <v>6534</v>
      </c>
      <c r="D111" s="48"/>
      <c r="E111" t="s" s="47">
        <v>122</v>
      </c>
      <c r="F111" s="29"/>
      <c r="G111" s="29"/>
      <c r="H111" s="48"/>
      <c r="I111" t="s" s="47">
        <v>39</v>
      </c>
      <c r="J111" s="32"/>
      <c r="K111" s="32"/>
      <c r="L111" s="32"/>
      <c r="M111" s="50"/>
      <c r="N111" s="32"/>
      <c r="O111" s="51"/>
      <c r="P111" s="32"/>
      <c r="Q111" s="52"/>
      <c r="R111" s="32"/>
      <c r="S111" s="51"/>
      <c r="T111" s="32"/>
      <c r="U111" s="48"/>
      <c r="V111" s="48"/>
      <c r="W111" t="s" s="47">
        <v>60</v>
      </c>
    </row>
    <row r="112" ht="12.75" customHeight="1">
      <c r="A112" s="47"/>
      <c r="B112" s="48"/>
      <c r="C112" s="49"/>
      <c r="D112" s="48"/>
      <c r="E112" t="s" s="47">
        <v>56</v>
      </c>
      <c r="F112" s="29"/>
      <c r="G112" s="29"/>
      <c r="H112" s="48"/>
      <c r="I112" s="47"/>
      <c r="J112" s="32"/>
      <c r="K112" s="32"/>
      <c r="L112" s="32"/>
      <c r="M112" s="32"/>
      <c r="N112" s="32"/>
      <c r="O112" s="56"/>
      <c r="P112" s="32"/>
      <c r="Q112" s="52"/>
      <c r="R112" s="32"/>
      <c r="S112" s="51"/>
      <c r="T112" s="32"/>
      <c r="U112" s="48"/>
      <c r="V112" s="48"/>
      <c r="W112" s="48"/>
    </row>
    <row r="113" ht="12.75" customHeight="1">
      <c r="A113" s="47"/>
      <c r="B113" s="48"/>
      <c r="C113" s="49"/>
      <c r="D113" s="48"/>
      <c r="E113" s="47"/>
      <c r="F113" s="29"/>
      <c r="G113" s="29"/>
      <c r="H113" s="48"/>
      <c r="I113" s="47"/>
      <c r="J113" s="32"/>
      <c r="K113" s="32"/>
      <c r="L113" s="32"/>
      <c r="M113" s="32"/>
      <c r="N113" s="32"/>
      <c r="O113" s="51"/>
      <c r="P113" s="32"/>
      <c r="Q113" s="52"/>
      <c r="R113" s="32"/>
      <c r="S113" s="51"/>
      <c r="T113" s="32"/>
      <c r="U113" s="48"/>
      <c r="V113" s="48"/>
      <c r="W113" s="48"/>
    </row>
    <row r="114" ht="12.75" customHeight="1">
      <c r="A114" t="s" s="47">
        <v>124</v>
      </c>
      <c r="B114" s="48"/>
      <c r="C114" s="49" cm="1">
        <f t="array" ref="C114">0.15*43560</f>
        <v>6534</v>
      </c>
      <c r="D114" s="48"/>
      <c r="E114" t="s" s="47">
        <v>122</v>
      </c>
      <c r="F114" s="29"/>
      <c r="G114" s="29"/>
      <c r="H114" s="48"/>
      <c r="I114" t="s" s="47">
        <v>39</v>
      </c>
      <c r="J114" s="32"/>
      <c r="K114" s="32"/>
      <c r="L114" s="32"/>
      <c r="M114" s="50"/>
      <c r="N114" s="32"/>
      <c r="O114" s="51"/>
      <c r="P114" s="32"/>
      <c r="Q114" s="52"/>
      <c r="R114" s="32"/>
      <c r="S114" s="51"/>
      <c r="T114" s="32"/>
      <c r="U114" s="48"/>
      <c r="V114" s="48"/>
      <c r="W114" t="s" s="47">
        <v>60</v>
      </c>
    </row>
    <row r="115" ht="12.75" customHeight="1">
      <c r="A115" s="47"/>
      <c r="B115" s="48"/>
      <c r="C115" s="49"/>
      <c r="D115" s="48"/>
      <c r="E115" t="s" s="47">
        <v>56</v>
      </c>
      <c r="F115" s="29"/>
      <c r="G115" s="29"/>
      <c r="H115" s="48"/>
      <c r="I115" s="47"/>
      <c r="J115" s="32"/>
      <c r="K115" s="32"/>
      <c r="L115" s="32"/>
      <c r="M115" s="32"/>
      <c r="N115" s="32"/>
      <c r="O115" s="56"/>
      <c r="P115" s="32"/>
      <c r="Q115" s="52"/>
      <c r="R115" s="32"/>
      <c r="S115" s="51"/>
      <c r="T115" s="32"/>
      <c r="U115" s="48"/>
      <c r="V115" s="48"/>
      <c r="W115" s="48"/>
    </row>
    <row r="116" ht="12.75" customHeight="1">
      <c r="A116" s="47"/>
      <c r="B116" s="48"/>
      <c r="C116" s="49"/>
      <c r="D116" s="48"/>
      <c r="E116" s="47"/>
      <c r="F116" s="29"/>
      <c r="G116" s="29"/>
      <c r="H116" s="48"/>
      <c r="I116" s="47"/>
      <c r="J116" s="32"/>
      <c r="K116" s="32"/>
      <c r="L116" s="32"/>
      <c r="M116" s="32"/>
      <c r="N116" s="32"/>
      <c r="O116" s="51"/>
      <c r="P116" s="32"/>
      <c r="Q116" s="52"/>
      <c r="R116" s="32"/>
      <c r="S116" s="51"/>
      <c r="T116" s="32"/>
      <c r="U116" s="48"/>
      <c r="V116" s="48"/>
      <c r="W116" s="48"/>
    </row>
    <row r="117" ht="12.75" customHeight="1">
      <c r="A117" t="s" s="47">
        <v>125</v>
      </c>
      <c r="B117" s="48"/>
      <c r="C117" s="49" cm="1">
        <f t="array" ref="C117">0.15*43560</f>
        <v>6534</v>
      </c>
      <c r="D117" s="48"/>
      <c r="E117" t="s" s="47">
        <v>122</v>
      </c>
      <c r="F117" s="29"/>
      <c r="G117" s="29"/>
      <c r="H117" s="48"/>
      <c r="I117" t="s" s="47">
        <v>39</v>
      </c>
      <c r="J117" s="32"/>
      <c r="K117" s="32"/>
      <c r="L117" s="32"/>
      <c r="M117" s="50"/>
      <c r="N117" s="32"/>
      <c r="O117" s="51"/>
      <c r="P117" s="32"/>
      <c r="Q117" s="52"/>
      <c r="R117" s="32"/>
      <c r="S117" s="51"/>
      <c r="T117" s="32"/>
      <c r="U117" s="48"/>
      <c r="V117" s="48"/>
      <c r="W117" t="s" s="47">
        <v>60</v>
      </c>
    </row>
    <row r="118" ht="12.75" customHeight="1">
      <c r="A118" s="47"/>
      <c r="B118" s="48"/>
      <c r="C118" s="49"/>
      <c r="D118" s="48"/>
      <c r="E118" t="s" s="47">
        <v>56</v>
      </c>
      <c r="F118" s="29"/>
      <c r="G118" s="29"/>
      <c r="H118" s="48"/>
      <c r="I118" s="47"/>
      <c r="J118" s="32"/>
      <c r="K118" s="32"/>
      <c r="L118" s="32"/>
      <c r="M118" s="32"/>
      <c r="N118" s="32"/>
      <c r="O118" s="56"/>
      <c r="P118" s="32"/>
      <c r="Q118" s="52"/>
      <c r="R118" s="32"/>
      <c r="S118" s="51"/>
      <c r="T118" s="32"/>
      <c r="U118" s="48"/>
      <c r="V118" s="48"/>
      <c r="W118" s="48"/>
    </row>
    <row r="119" ht="12.75" customHeight="1">
      <c r="A119" s="47"/>
      <c r="B119" s="48"/>
      <c r="C119" s="49"/>
      <c r="D119" s="48"/>
      <c r="E119" s="47"/>
      <c r="F119" s="29"/>
      <c r="G119" s="29"/>
      <c r="H119" s="48"/>
      <c r="I119" s="47"/>
      <c r="J119" s="32"/>
      <c r="K119" s="32"/>
      <c r="L119" s="32"/>
      <c r="M119" s="32"/>
      <c r="N119" s="32"/>
      <c r="O119" s="51"/>
      <c r="P119" s="32"/>
      <c r="Q119" s="52"/>
      <c r="R119" s="32"/>
      <c r="S119" s="51"/>
      <c r="T119" s="32"/>
      <c r="U119" s="48"/>
      <c r="V119" s="48"/>
      <c r="W119" s="48"/>
    </row>
    <row r="120" ht="12.75" customHeight="1">
      <c r="A120" t="s" s="47">
        <v>126</v>
      </c>
      <c r="B120" s="48"/>
      <c r="C120" s="49" cm="1">
        <f t="array" ref="C120">0.14*43560</f>
        <v>6098.4</v>
      </c>
      <c r="D120" s="48"/>
      <c r="E120" t="s" s="47">
        <v>49</v>
      </c>
      <c r="F120" s="29"/>
      <c r="G120" s="29"/>
      <c r="H120" s="48"/>
      <c r="I120" t="s" s="47">
        <v>39</v>
      </c>
      <c r="J120" s="32"/>
      <c r="K120" s="32"/>
      <c r="L120" s="32"/>
      <c r="M120" s="50"/>
      <c r="N120" s="32"/>
      <c r="O120" s="51"/>
      <c r="P120" s="32"/>
      <c r="Q120" s="52"/>
      <c r="R120" s="32"/>
      <c r="S120" s="51"/>
      <c r="T120" s="32"/>
      <c r="U120" s="48"/>
      <c r="V120" s="48"/>
      <c r="W120" t="s" s="47">
        <v>60</v>
      </c>
    </row>
    <row r="121" ht="12.75" customHeight="1">
      <c r="A121" s="47"/>
      <c r="B121" s="48"/>
      <c r="C121" s="49"/>
      <c r="D121" s="48"/>
      <c r="E121" t="s" s="47">
        <v>56</v>
      </c>
      <c r="F121" s="29"/>
      <c r="G121" s="29"/>
      <c r="H121" s="48"/>
      <c r="I121" s="47"/>
      <c r="J121" s="32"/>
      <c r="K121" s="32"/>
      <c r="L121" s="32"/>
      <c r="M121" s="32"/>
      <c r="N121" s="32"/>
      <c r="O121" s="56"/>
      <c r="P121" s="32"/>
      <c r="Q121" s="52"/>
      <c r="R121" s="32"/>
      <c r="S121" s="51"/>
      <c r="T121" s="32"/>
      <c r="U121" s="48"/>
      <c r="V121" s="48"/>
      <c r="W121" s="48"/>
    </row>
    <row r="122" ht="12.75" customHeight="1">
      <c r="A122" s="47"/>
      <c r="B122" s="48"/>
      <c r="C122" s="49"/>
      <c r="D122" s="48"/>
      <c r="E122" s="47"/>
      <c r="F122" s="29"/>
      <c r="G122" s="29"/>
      <c r="H122" s="48"/>
      <c r="I122" s="47"/>
      <c r="J122" s="32"/>
      <c r="K122" s="32"/>
      <c r="L122" s="32"/>
      <c r="M122" s="50"/>
      <c r="N122" s="32"/>
      <c r="O122" s="51"/>
      <c r="P122" s="32"/>
      <c r="Q122" s="52"/>
      <c r="R122" s="32"/>
      <c r="S122" s="51"/>
      <c r="T122" s="32"/>
      <c r="U122" s="48"/>
      <c r="V122" s="48"/>
      <c r="W122" s="47"/>
    </row>
    <row r="123" ht="12.75" customHeight="1">
      <c r="A123" t="s" s="47">
        <v>127</v>
      </c>
      <c r="B123" s="48"/>
      <c r="C123" s="49" cm="1">
        <f t="array" ref="C123">0.14*43560</f>
        <v>6098.4</v>
      </c>
      <c r="D123" s="48"/>
      <c r="E123" t="s" s="47">
        <v>49</v>
      </c>
      <c r="F123" s="29"/>
      <c r="G123" s="29"/>
      <c r="H123" s="48"/>
      <c r="I123" t="s" s="47">
        <v>39</v>
      </c>
      <c r="J123" s="32"/>
      <c r="K123" s="32"/>
      <c r="L123" s="32"/>
      <c r="M123" s="50"/>
      <c r="N123" s="32"/>
      <c r="O123" s="51"/>
      <c r="P123" s="32"/>
      <c r="Q123" s="52"/>
      <c r="R123" s="32"/>
      <c r="S123" s="51"/>
      <c r="T123" s="32"/>
      <c r="U123" s="48"/>
      <c r="V123" s="48"/>
      <c r="W123" t="s" s="47">
        <v>60</v>
      </c>
    </row>
    <row r="124" ht="12.75" customHeight="1">
      <c r="A124" s="47"/>
      <c r="B124" s="48"/>
      <c r="C124" s="49"/>
      <c r="D124" s="48"/>
      <c r="E124" t="s" s="47">
        <v>56</v>
      </c>
      <c r="F124" s="29"/>
      <c r="G124" s="29"/>
      <c r="H124" s="48"/>
      <c r="I124" s="47"/>
      <c r="J124" s="32"/>
      <c r="K124" s="32"/>
      <c r="L124" s="32"/>
      <c r="M124" s="32"/>
      <c r="N124" s="32"/>
      <c r="O124" s="56"/>
      <c r="P124" s="32"/>
      <c r="Q124" s="52"/>
      <c r="R124" s="32"/>
      <c r="S124" s="51"/>
      <c r="T124" s="32"/>
      <c r="U124" s="48"/>
      <c r="V124" s="48"/>
      <c r="W124" s="48"/>
    </row>
    <row r="125" ht="12.75" customHeight="1">
      <c r="A125" s="47"/>
      <c r="B125" s="48"/>
      <c r="C125" s="49"/>
      <c r="D125" s="48"/>
      <c r="E125" s="47"/>
      <c r="F125" s="29"/>
      <c r="G125" s="29"/>
      <c r="H125" s="48"/>
      <c r="I125" s="47"/>
      <c r="J125" s="32"/>
      <c r="K125" s="32"/>
      <c r="L125" s="32"/>
      <c r="M125" s="32"/>
      <c r="N125" s="32"/>
      <c r="O125" s="51"/>
      <c r="P125" s="32"/>
      <c r="Q125" s="52"/>
      <c r="R125" s="32"/>
      <c r="S125" s="51"/>
      <c r="T125" s="32"/>
      <c r="U125" s="48"/>
      <c r="V125" s="48"/>
      <c r="W125" s="48"/>
    </row>
    <row r="126" ht="12.75" customHeight="1">
      <c r="A126" t="s" s="47">
        <v>128</v>
      </c>
      <c r="B126" s="48"/>
      <c r="C126" s="49" cm="1">
        <f t="array" ref="C126">0.14*43560</f>
        <v>6098.4</v>
      </c>
      <c r="D126" s="48"/>
      <c r="E126" t="s" s="47">
        <v>49</v>
      </c>
      <c r="F126" s="29"/>
      <c r="G126" s="29"/>
      <c r="H126" s="48"/>
      <c r="I126" t="s" s="47">
        <v>39</v>
      </c>
      <c r="J126" s="32"/>
      <c r="K126" s="32"/>
      <c r="L126" s="32"/>
      <c r="M126" s="50"/>
      <c r="N126" s="32"/>
      <c r="O126" s="51"/>
      <c r="P126" s="32"/>
      <c r="Q126" s="52"/>
      <c r="R126" s="32"/>
      <c r="S126" s="51"/>
      <c r="T126" s="32"/>
      <c r="U126" s="48"/>
      <c r="V126" s="48"/>
      <c r="W126" t="s" s="47">
        <v>60</v>
      </c>
    </row>
    <row r="127" ht="12.75" customHeight="1">
      <c r="A127" s="47"/>
      <c r="B127" s="48"/>
      <c r="C127" s="49"/>
      <c r="D127" s="48"/>
      <c r="E127" t="s" s="47">
        <v>56</v>
      </c>
      <c r="F127" s="29"/>
      <c r="G127" s="29"/>
      <c r="H127" s="48"/>
      <c r="I127" s="47"/>
      <c r="J127" s="32"/>
      <c r="K127" s="32"/>
      <c r="L127" s="32"/>
      <c r="M127" s="32"/>
      <c r="N127" s="32"/>
      <c r="O127" s="56"/>
      <c r="P127" s="32"/>
      <c r="Q127" s="52"/>
      <c r="R127" s="32"/>
      <c r="S127" s="51"/>
      <c r="T127" s="32"/>
      <c r="U127" s="48"/>
      <c r="V127" s="48"/>
      <c r="W127" s="48"/>
    </row>
    <row r="128" ht="12.75" customHeight="1">
      <c r="A128" s="47"/>
      <c r="B128" s="48"/>
      <c r="C128" s="49"/>
      <c r="D128" s="48"/>
      <c r="E128" s="47"/>
      <c r="F128" s="29"/>
      <c r="G128" s="29"/>
      <c r="H128" s="48"/>
      <c r="I128" s="47"/>
      <c r="J128" s="32"/>
      <c r="K128" s="32"/>
      <c r="L128" s="32"/>
      <c r="M128" s="32"/>
      <c r="N128" s="32"/>
      <c r="O128" s="32"/>
      <c r="P128" s="32"/>
      <c r="Q128" s="52"/>
      <c r="R128" s="32"/>
      <c r="S128" s="51"/>
      <c r="T128" s="32"/>
      <c r="U128" s="48"/>
      <c r="V128" s="48"/>
      <c r="W128" s="48"/>
    </row>
    <row r="129" ht="12.75" customHeight="1">
      <c r="A129" t="s" s="47">
        <v>129</v>
      </c>
      <c r="B129" s="48"/>
      <c r="C129" s="49" cm="1">
        <f t="array" ref="C129">0.14*43560</f>
        <v>6098.4</v>
      </c>
      <c r="D129" s="48"/>
      <c r="E129" t="s" s="47">
        <v>49</v>
      </c>
      <c r="F129" s="29"/>
      <c r="G129" s="29"/>
      <c r="H129" s="48"/>
      <c r="I129" t="s" s="47">
        <v>39</v>
      </c>
      <c r="J129" s="32"/>
      <c r="K129" s="32"/>
      <c r="L129" s="32"/>
      <c r="M129" s="50"/>
      <c r="N129" s="32"/>
      <c r="O129" s="51"/>
      <c r="P129" s="32"/>
      <c r="Q129" s="52"/>
      <c r="R129" s="32"/>
      <c r="S129" s="51"/>
      <c r="T129" s="32"/>
      <c r="U129" s="48"/>
      <c r="V129" s="48"/>
      <c r="W129" t="s" s="47">
        <v>60</v>
      </c>
    </row>
    <row r="130" ht="12.75" customHeight="1">
      <c r="A130" s="47"/>
      <c r="B130" s="48"/>
      <c r="C130" s="49"/>
      <c r="D130" s="48"/>
      <c r="E130" t="s" s="47">
        <v>56</v>
      </c>
      <c r="F130" s="29"/>
      <c r="G130" s="29"/>
      <c r="H130" s="48"/>
      <c r="I130" s="47"/>
      <c r="J130" s="32"/>
      <c r="K130" s="32"/>
      <c r="L130" s="32"/>
      <c r="M130" s="32"/>
      <c r="N130" s="32"/>
      <c r="O130" s="56"/>
      <c r="P130" s="32"/>
      <c r="Q130" s="52"/>
      <c r="R130" s="32"/>
      <c r="S130" s="51"/>
      <c r="T130" s="32"/>
      <c r="U130" s="48"/>
      <c r="V130" s="48"/>
      <c r="W130" s="48"/>
    </row>
    <row r="131" ht="12.75" customHeight="1">
      <c r="A131" s="47"/>
      <c r="B131" s="48"/>
      <c r="C131" s="49"/>
      <c r="D131" s="48"/>
      <c r="E131" s="47"/>
      <c r="F131" s="29"/>
      <c r="G131" s="29"/>
      <c r="H131" s="48"/>
      <c r="I131" s="47"/>
      <c r="J131" s="32"/>
      <c r="K131" s="32"/>
      <c r="L131" s="32"/>
      <c r="M131" s="32"/>
      <c r="N131" s="32"/>
      <c r="O131" s="32"/>
      <c r="P131" s="32"/>
      <c r="Q131" s="52"/>
      <c r="R131" s="32"/>
      <c r="S131" s="51"/>
      <c r="T131" s="32"/>
      <c r="U131" s="48"/>
      <c r="V131" s="48"/>
      <c r="W131" s="48"/>
    </row>
    <row r="132" ht="12.75" customHeight="1">
      <c r="A132" t="s" s="47">
        <v>130</v>
      </c>
      <c r="B132" s="48"/>
      <c r="C132" s="49" cm="1">
        <f t="array" ref="C132">0.14*43560</f>
        <v>6098.4</v>
      </c>
      <c r="D132" s="48"/>
      <c r="E132" t="s" s="47">
        <v>49</v>
      </c>
      <c r="F132" s="29"/>
      <c r="G132" s="29"/>
      <c r="H132" s="48"/>
      <c r="I132" t="s" s="47">
        <v>39</v>
      </c>
      <c r="J132" s="32"/>
      <c r="K132" s="32"/>
      <c r="L132" s="32"/>
      <c r="M132" s="50"/>
      <c r="N132" s="32"/>
      <c r="O132" s="51"/>
      <c r="P132" s="32"/>
      <c r="Q132" s="52"/>
      <c r="R132" s="32"/>
      <c r="S132" s="51"/>
      <c r="T132" s="32"/>
      <c r="U132" s="48"/>
      <c r="V132" s="48"/>
      <c r="W132" t="s" s="47">
        <v>60</v>
      </c>
    </row>
    <row r="133" ht="12.75" customHeight="1">
      <c r="A133" s="47"/>
      <c r="B133" s="48"/>
      <c r="C133" s="49"/>
      <c r="D133" s="48"/>
      <c r="E133" t="s" s="47">
        <v>56</v>
      </c>
      <c r="F133" s="29"/>
      <c r="G133" s="29"/>
      <c r="H133" s="48"/>
      <c r="I133" s="47"/>
      <c r="J133" s="32"/>
      <c r="K133" s="32"/>
      <c r="L133" s="32"/>
      <c r="M133" s="32"/>
      <c r="N133" s="32"/>
      <c r="O133" s="56"/>
      <c r="P133" s="32"/>
      <c r="Q133" s="52"/>
      <c r="R133" s="32"/>
      <c r="S133" s="51"/>
      <c r="T133" s="32"/>
      <c r="U133" s="48"/>
      <c r="V133" s="48"/>
      <c r="W133" s="48"/>
    </row>
    <row r="134" ht="12.75" customHeight="1">
      <c r="A134" s="47"/>
      <c r="B134" s="48"/>
      <c r="C134" s="49"/>
      <c r="D134" s="48"/>
      <c r="E134" s="47"/>
      <c r="F134" s="29"/>
      <c r="G134" s="29"/>
      <c r="H134" s="48"/>
      <c r="I134" s="47"/>
      <c r="J134" s="32"/>
      <c r="K134" s="32"/>
      <c r="L134" s="32"/>
      <c r="M134" s="32"/>
      <c r="N134" s="32"/>
      <c r="O134" s="32"/>
      <c r="P134" s="32"/>
      <c r="Q134" s="52"/>
      <c r="R134" s="32"/>
      <c r="S134" s="51"/>
      <c r="T134" s="32"/>
      <c r="U134" s="48"/>
      <c r="V134" s="48"/>
      <c r="W134" s="48"/>
    </row>
    <row r="135" ht="12.75" customHeight="1">
      <c r="A135" t="s" s="47">
        <v>131</v>
      </c>
      <c r="B135" s="48"/>
      <c r="C135" s="49" cm="1">
        <f t="array" ref="C135">0.14*43560</f>
        <v>6098.4</v>
      </c>
      <c r="D135" s="48"/>
      <c r="E135" t="s" s="47">
        <v>49</v>
      </c>
      <c r="F135" s="29"/>
      <c r="G135" s="29"/>
      <c r="H135" s="48"/>
      <c r="I135" t="s" s="47">
        <v>39</v>
      </c>
      <c r="J135" s="32"/>
      <c r="K135" s="32"/>
      <c r="L135" s="32"/>
      <c r="M135" s="50"/>
      <c r="N135" s="32"/>
      <c r="O135" s="51"/>
      <c r="P135" s="32"/>
      <c r="Q135" s="52"/>
      <c r="R135" s="32"/>
      <c r="S135" s="51"/>
      <c r="T135" s="32"/>
      <c r="U135" s="48"/>
      <c r="V135" s="48"/>
      <c r="W135" t="s" s="47">
        <v>40</v>
      </c>
    </row>
    <row r="136" ht="12.75" customHeight="1">
      <c r="A136" s="47"/>
      <c r="B136" s="48"/>
      <c r="C136" s="49"/>
      <c r="D136" s="48"/>
      <c r="E136" t="s" s="47">
        <v>56</v>
      </c>
      <c r="F136" s="29"/>
      <c r="G136" s="29"/>
      <c r="H136" s="48"/>
      <c r="I136" s="47"/>
      <c r="J136" s="32"/>
      <c r="K136" s="32"/>
      <c r="L136" s="32"/>
      <c r="M136" s="32"/>
      <c r="N136" s="32"/>
      <c r="O136" s="56"/>
      <c r="P136" s="32"/>
      <c r="Q136" s="52"/>
      <c r="R136" s="32"/>
      <c r="S136" s="51"/>
      <c r="T136" s="32"/>
      <c r="U136" s="48"/>
      <c r="V136" s="48"/>
      <c r="W136" s="48"/>
    </row>
    <row r="137" ht="12.75" customHeight="1">
      <c r="A137" s="47"/>
      <c r="B137" s="48"/>
      <c r="C137" s="49"/>
      <c r="D137" s="48"/>
      <c r="E137" s="47"/>
      <c r="F137" s="29"/>
      <c r="G137" s="29"/>
      <c r="H137" s="48"/>
      <c r="I137" s="47"/>
      <c r="J137" s="32"/>
      <c r="K137" s="32"/>
      <c r="L137" s="32"/>
      <c r="M137" s="32"/>
      <c r="N137" s="32"/>
      <c r="O137" s="32"/>
      <c r="P137" s="32"/>
      <c r="Q137" s="52"/>
      <c r="R137" s="32"/>
      <c r="S137" s="51"/>
      <c r="T137" s="32"/>
      <c r="U137" s="48"/>
      <c r="V137" s="48"/>
      <c r="W137" s="48"/>
    </row>
    <row r="138" ht="12.75" customHeight="1">
      <c r="A138" t="s" s="47">
        <v>132</v>
      </c>
      <c r="B138" s="48"/>
      <c r="C138" s="49" cm="1">
        <f t="array" ref="C138">0.15*43560</f>
        <v>6534</v>
      </c>
      <c r="D138" s="48"/>
      <c r="E138" t="s" s="47">
        <v>95</v>
      </c>
      <c r="F138" s="29"/>
      <c r="G138" s="29"/>
      <c r="H138" s="48"/>
      <c r="I138" t="s" s="47">
        <v>39</v>
      </c>
      <c r="J138" s="32"/>
      <c r="K138" s="32"/>
      <c r="L138" s="32"/>
      <c r="M138" s="50"/>
      <c r="N138" s="32"/>
      <c r="O138" s="51"/>
      <c r="P138" s="32"/>
      <c r="Q138" s="52"/>
      <c r="R138" s="32"/>
      <c r="S138" s="51"/>
      <c r="T138" s="32"/>
      <c r="U138" s="48"/>
      <c r="V138" s="48"/>
      <c r="W138" t="s" s="47">
        <v>40</v>
      </c>
    </row>
    <row r="139" ht="12.75" customHeight="1">
      <c r="A139" s="47"/>
      <c r="B139" s="48"/>
      <c r="C139" s="49"/>
      <c r="D139" s="48"/>
      <c r="E139" t="s" s="47">
        <v>56</v>
      </c>
      <c r="F139" s="29"/>
      <c r="G139" s="29"/>
      <c r="H139" s="48"/>
      <c r="I139" s="47"/>
      <c r="J139" s="32"/>
      <c r="K139" s="32"/>
      <c r="L139" s="32"/>
      <c r="M139" s="32"/>
      <c r="N139" s="32"/>
      <c r="O139" s="56"/>
      <c r="P139" s="32"/>
      <c r="Q139" s="52"/>
      <c r="R139" s="32"/>
      <c r="S139" s="51"/>
      <c r="T139" s="32"/>
      <c r="U139" s="48"/>
      <c r="V139" s="48"/>
      <c r="W139" s="48"/>
    </row>
    <row r="140" ht="12.75" customHeight="1">
      <c r="A140" s="47"/>
      <c r="B140" s="48"/>
      <c r="C140" s="49"/>
      <c r="D140" s="48"/>
      <c r="E140" s="47"/>
      <c r="F140" s="29"/>
      <c r="G140" s="29"/>
      <c r="H140" s="48"/>
      <c r="I140" s="47"/>
      <c r="J140" s="32"/>
      <c r="K140" s="32"/>
      <c r="L140" s="32"/>
      <c r="M140" s="32"/>
      <c r="N140" s="32"/>
      <c r="O140" s="32"/>
      <c r="P140" s="32"/>
      <c r="Q140" s="52"/>
      <c r="R140" s="32"/>
      <c r="S140" s="51"/>
      <c r="T140" s="32"/>
      <c r="U140" s="48"/>
      <c r="V140" s="48"/>
      <c r="W140" s="48"/>
    </row>
    <row r="141" ht="12.75" customHeight="1">
      <c r="A141" t="s" s="47">
        <v>133</v>
      </c>
      <c r="B141" s="48"/>
      <c r="C141" s="49" cm="1">
        <f t="array" ref="C141">0.15*43560</f>
        <v>6534</v>
      </c>
      <c r="D141" s="48"/>
      <c r="E141" t="s" s="47">
        <v>95</v>
      </c>
      <c r="F141" s="29"/>
      <c r="G141" s="29"/>
      <c r="H141" s="48"/>
      <c r="I141" t="s" s="47">
        <v>39</v>
      </c>
      <c r="J141" s="32"/>
      <c r="K141" s="32"/>
      <c r="L141" s="32"/>
      <c r="M141" s="50"/>
      <c r="N141" s="32"/>
      <c r="O141" s="51"/>
      <c r="P141" s="32"/>
      <c r="Q141" s="52"/>
      <c r="R141" s="32"/>
      <c r="S141" s="51"/>
      <c r="T141" s="32"/>
      <c r="U141" s="48"/>
      <c r="V141" s="48"/>
      <c r="W141" t="s" s="47">
        <v>40</v>
      </c>
    </row>
    <row r="142" ht="12.75" customHeight="1">
      <c r="A142" s="47"/>
      <c r="B142" s="48"/>
      <c r="C142" s="49"/>
      <c r="D142" s="48"/>
      <c r="E142" t="s" s="47">
        <v>56</v>
      </c>
      <c r="F142" s="29"/>
      <c r="G142" s="29"/>
      <c r="H142" s="48"/>
      <c r="I142" s="47"/>
      <c r="J142" s="32"/>
      <c r="K142" s="32"/>
      <c r="L142" s="32"/>
      <c r="M142" s="32"/>
      <c r="N142" s="32"/>
      <c r="O142" s="56"/>
      <c r="P142" s="32"/>
      <c r="Q142" s="52"/>
      <c r="R142" s="32"/>
      <c r="S142" s="51"/>
      <c r="T142" s="32"/>
      <c r="U142" s="48"/>
      <c r="V142" s="48"/>
      <c r="W142" s="48"/>
    </row>
    <row r="143" ht="12.75" customHeight="1">
      <c r="A143" s="47"/>
      <c r="B143" s="48"/>
      <c r="C143" s="49"/>
      <c r="D143" s="48"/>
      <c r="E143" s="47"/>
      <c r="F143" s="29"/>
      <c r="G143" s="29"/>
      <c r="H143" s="48"/>
      <c r="I143" s="47"/>
      <c r="J143" s="32"/>
      <c r="K143" s="32"/>
      <c r="L143" s="32"/>
      <c r="M143" s="32"/>
      <c r="N143" s="32"/>
      <c r="O143" s="32"/>
      <c r="P143" s="32"/>
      <c r="Q143" s="52"/>
      <c r="R143" s="32"/>
      <c r="S143" s="51"/>
      <c r="T143" s="32"/>
      <c r="U143" s="48"/>
      <c r="V143" s="48"/>
      <c r="W143" s="48"/>
    </row>
    <row r="144" ht="12.75" customHeight="1">
      <c r="A144" t="s" s="47">
        <v>134</v>
      </c>
      <c r="B144" s="48"/>
      <c r="C144" s="49" cm="1">
        <f t="array" ref="C144">0.13*43560</f>
        <v>5662.8</v>
      </c>
      <c r="D144" s="48"/>
      <c r="E144" t="s" s="47">
        <v>49</v>
      </c>
      <c r="F144" s="29"/>
      <c r="G144" s="29"/>
      <c r="H144" s="48"/>
      <c r="I144" t="s" s="47">
        <v>39</v>
      </c>
      <c r="J144" s="32"/>
      <c r="K144" s="32"/>
      <c r="L144" s="32"/>
      <c r="M144" s="50"/>
      <c r="N144" s="32"/>
      <c r="O144" s="51"/>
      <c r="P144" s="32"/>
      <c r="Q144" s="52"/>
      <c r="R144" s="32"/>
      <c r="S144" s="51"/>
      <c r="T144" s="32"/>
      <c r="U144" s="48"/>
      <c r="V144" s="48"/>
      <c r="W144" t="s" s="47">
        <v>60</v>
      </c>
    </row>
    <row r="145" ht="12.75" customHeight="1">
      <c r="A145" s="47"/>
      <c r="B145" s="48"/>
      <c r="C145" s="49"/>
      <c r="D145" s="48"/>
      <c r="E145" t="s" s="47">
        <v>56</v>
      </c>
      <c r="F145" s="29"/>
      <c r="G145" s="29"/>
      <c r="H145" s="48"/>
      <c r="I145" s="47"/>
      <c r="J145" s="32"/>
      <c r="K145" s="32"/>
      <c r="L145" s="32"/>
      <c r="M145" s="32"/>
      <c r="N145" s="32"/>
      <c r="O145" s="56"/>
      <c r="P145" s="32"/>
      <c r="Q145" s="52"/>
      <c r="R145" s="32"/>
      <c r="S145" s="51"/>
      <c r="T145" s="32"/>
      <c r="U145" s="48"/>
      <c r="V145" s="48"/>
      <c r="W145" s="48"/>
    </row>
    <row r="146" ht="12.75" customHeight="1">
      <c r="A146" s="47"/>
      <c r="B146" s="48"/>
      <c r="C146" s="49"/>
      <c r="D146" s="48"/>
      <c r="E146" s="47"/>
      <c r="F146" s="29"/>
      <c r="G146" s="29"/>
      <c r="H146" s="48"/>
      <c r="I146" s="47"/>
      <c r="J146" s="32"/>
      <c r="K146" s="32"/>
      <c r="L146" s="32"/>
      <c r="M146" s="32"/>
      <c r="N146" s="32"/>
      <c r="O146" s="32"/>
      <c r="P146" s="32"/>
      <c r="Q146" s="52"/>
      <c r="R146" s="32"/>
      <c r="S146" s="51"/>
      <c r="T146" s="32"/>
      <c r="U146" s="48"/>
      <c r="V146" s="48"/>
      <c r="W146" s="48"/>
    </row>
    <row r="147" ht="12.75" customHeight="1">
      <c r="A147" t="s" s="47">
        <v>135</v>
      </c>
      <c r="B147" s="48"/>
      <c r="C147" s="49" cm="1">
        <f t="array" ref="C147">0.11*43560</f>
        <v>4791.6</v>
      </c>
      <c r="D147" s="48"/>
      <c r="E147" t="s" s="47">
        <v>49</v>
      </c>
      <c r="F147" s="29"/>
      <c r="G147" s="29"/>
      <c r="H147" s="48"/>
      <c r="I147" t="s" s="47">
        <v>39</v>
      </c>
      <c r="J147" s="32"/>
      <c r="K147" s="32"/>
      <c r="L147" s="32"/>
      <c r="M147" s="50"/>
      <c r="N147" s="32"/>
      <c r="O147" s="51"/>
      <c r="P147" s="32"/>
      <c r="Q147" s="52"/>
      <c r="R147" s="32"/>
      <c r="S147" s="51"/>
      <c r="T147" s="32"/>
      <c r="U147" s="48"/>
      <c r="V147" s="48"/>
      <c r="W147" t="s" s="47">
        <v>60</v>
      </c>
    </row>
    <row r="148" ht="12.75" customHeight="1">
      <c r="A148" s="47"/>
      <c r="B148" s="48"/>
      <c r="C148" s="49"/>
      <c r="D148" s="48"/>
      <c r="E148" t="s" s="47">
        <v>56</v>
      </c>
      <c r="F148" s="29"/>
      <c r="G148" s="29"/>
      <c r="H148" s="48"/>
      <c r="I148" s="47"/>
      <c r="J148" s="32"/>
      <c r="K148" s="32"/>
      <c r="L148" s="32"/>
      <c r="M148" s="32"/>
      <c r="N148" s="32"/>
      <c r="O148" s="56"/>
      <c r="P148" s="32"/>
      <c r="Q148" s="52"/>
      <c r="R148" s="32"/>
      <c r="S148" s="51"/>
      <c r="T148" s="32"/>
      <c r="U148" s="48"/>
      <c r="V148" s="48"/>
      <c r="W148" s="48"/>
    </row>
    <row r="149" ht="12.75" customHeight="1">
      <c r="A149" s="47"/>
      <c r="B149" s="48"/>
      <c r="C149" s="49"/>
      <c r="D149" s="48"/>
      <c r="E149" s="47"/>
      <c r="F149" s="29"/>
      <c r="G149" s="29"/>
      <c r="H149" s="48"/>
      <c r="I149" s="47"/>
      <c r="J149" s="32"/>
      <c r="K149" s="32"/>
      <c r="L149" s="32"/>
      <c r="M149" s="32"/>
      <c r="N149" s="32"/>
      <c r="O149" s="32"/>
      <c r="P149" s="32"/>
      <c r="Q149" s="52"/>
      <c r="R149" s="32"/>
      <c r="S149" s="51"/>
      <c r="T149" s="32"/>
      <c r="U149" s="48"/>
      <c r="V149" s="48"/>
      <c r="W149" s="48"/>
    </row>
    <row r="150" ht="12.75" customHeight="1">
      <c r="A150" t="s" s="47">
        <v>136</v>
      </c>
      <c r="B150" s="48"/>
      <c r="C150" s="49" cm="1">
        <f t="array" ref="C150">0.11*43560</f>
        <v>4791.6</v>
      </c>
      <c r="D150" s="48"/>
      <c r="E150" t="s" s="47">
        <v>49</v>
      </c>
      <c r="F150" s="29"/>
      <c r="G150" s="29"/>
      <c r="H150" s="48"/>
      <c r="I150" t="s" s="47">
        <v>39</v>
      </c>
      <c r="J150" s="32"/>
      <c r="K150" s="32"/>
      <c r="L150" s="32"/>
      <c r="M150" s="50"/>
      <c r="N150" s="32"/>
      <c r="O150" s="51"/>
      <c r="P150" s="32"/>
      <c r="Q150" s="52"/>
      <c r="R150" s="32"/>
      <c r="S150" s="51"/>
      <c r="T150" s="32"/>
      <c r="U150" s="48"/>
      <c r="V150" s="48"/>
      <c r="W150" t="s" s="47">
        <v>60</v>
      </c>
    </row>
    <row r="151" ht="12.75" customHeight="1">
      <c r="A151" s="47"/>
      <c r="B151" s="48"/>
      <c r="C151" s="49"/>
      <c r="D151" s="48"/>
      <c r="E151" t="s" s="47">
        <v>56</v>
      </c>
      <c r="F151" s="29"/>
      <c r="G151" s="29"/>
      <c r="H151" s="48"/>
      <c r="I151" s="47"/>
      <c r="J151" s="32"/>
      <c r="K151" s="32"/>
      <c r="L151" s="32"/>
      <c r="M151" s="32"/>
      <c r="N151" s="32"/>
      <c r="O151" s="56"/>
      <c r="P151" s="32"/>
      <c r="Q151" s="52"/>
      <c r="R151" s="32"/>
      <c r="S151" s="51"/>
      <c r="T151" s="32"/>
      <c r="U151" s="48"/>
      <c r="V151" s="48"/>
      <c r="W151" s="48"/>
    </row>
    <row r="152" ht="12.75" customHeight="1">
      <c r="A152" s="47"/>
      <c r="B152" s="48"/>
      <c r="C152" s="49"/>
      <c r="D152" s="48"/>
      <c r="E152" s="47"/>
      <c r="F152" s="29"/>
      <c r="G152" s="29"/>
      <c r="H152" s="48"/>
      <c r="I152" s="47"/>
      <c r="J152" s="32"/>
      <c r="K152" s="32"/>
      <c r="L152" s="32"/>
      <c r="M152" s="32"/>
      <c r="N152" s="32"/>
      <c r="O152" s="32"/>
      <c r="P152" s="32"/>
      <c r="Q152" s="52"/>
      <c r="R152" s="32"/>
      <c r="S152" s="51"/>
      <c r="T152" s="32"/>
      <c r="U152" s="48"/>
      <c r="V152" s="48"/>
      <c r="W152" s="48"/>
    </row>
    <row r="153" ht="12.75" customHeight="1">
      <c r="A153" t="s" s="47">
        <v>137</v>
      </c>
      <c r="B153" s="48"/>
      <c r="C153" s="49" cm="1">
        <f t="array" ref="C153">0.11*43560</f>
        <v>4791.6</v>
      </c>
      <c r="D153" s="48"/>
      <c r="E153" t="s" s="47">
        <v>49</v>
      </c>
      <c r="F153" s="29"/>
      <c r="G153" s="29"/>
      <c r="H153" s="48"/>
      <c r="I153" t="s" s="47">
        <v>39</v>
      </c>
      <c r="J153" s="32"/>
      <c r="K153" s="32"/>
      <c r="L153" s="32"/>
      <c r="M153" s="50"/>
      <c r="N153" s="32"/>
      <c r="O153" s="51"/>
      <c r="P153" s="32"/>
      <c r="Q153" s="52"/>
      <c r="R153" s="32"/>
      <c r="S153" s="51"/>
      <c r="T153" s="32"/>
      <c r="U153" s="48"/>
      <c r="V153" s="48"/>
      <c r="W153" t="s" s="47">
        <v>60</v>
      </c>
    </row>
    <row r="154" ht="12.75" customHeight="1">
      <c r="A154" s="47"/>
      <c r="B154" s="48"/>
      <c r="C154" s="49"/>
      <c r="D154" s="48"/>
      <c r="E154" t="s" s="47">
        <v>56</v>
      </c>
      <c r="F154" s="29"/>
      <c r="G154" s="29"/>
      <c r="H154" s="48"/>
      <c r="I154" s="47"/>
      <c r="J154" s="32"/>
      <c r="K154" s="32"/>
      <c r="L154" s="32"/>
      <c r="M154" s="32"/>
      <c r="N154" s="32"/>
      <c r="O154" s="56"/>
      <c r="P154" s="32"/>
      <c r="Q154" s="52"/>
      <c r="R154" s="32"/>
      <c r="S154" s="51"/>
      <c r="T154" s="32"/>
      <c r="U154" s="48"/>
      <c r="V154" s="48"/>
      <c r="W154" s="48"/>
    </row>
    <row r="155" ht="12.75" customHeight="1">
      <c r="A155" s="47"/>
      <c r="B155" s="48"/>
      <c r="C155" s="49"/>
      <c r="D155" s="48"/>
      <c r="E155" s="47"/>
      <c r="F155" s="29"/>
      <c r="G155" s="29"/>
      <c r="H155" s="48"/>
      <c r="I155" s="47"/>
      <c r="J155" s="32"/>
      <c r="K155" s="32"/>
      <c r="L155" s="32"/>
      <c r="M155" s="32"/>
      <c r="N155" s="32"/>
      <c r="O155" s="32"/>
      <c r="P155" s="32"/>
      <c r="Q155" s="52"/>
      <c r="R155" s="32"/>
      <c r="S155" s="51"/>
      <c r="T155" s="32"/>
      <c r="U155" s="48"/>
      <c r="V155" s="48"/>
      <c r="W155" s="48"/>
    </row>
    <row r="156" ht="12.75" customHeight="1">
      <c r="A156" t="s" s="47">
        <v>138</v>
      </c>
      <c r="B156" s="48"/>
      <c r="C156" s="49" cm="1">
        <f t="array" ref="C156">0.13*43560</f>
        <v>5662.8</v>
      </c>
      <c r="D156" s="48"/>
      <c r="E156" t="s" s="47">
        <v>122</v>
      </c>
      <c r="F156" s="29"/>
      <c r="G156" s="29"/>
      <c r="H156" s="48"/>
      <c r="I156" t="s" s="47">
        <v>39</v>
      </c>
      <c r="J156" s="32"/>
      <c r="K156" s="32"/>
      <c r="L156" s="32"/>
      <c r="M156" s="50"/>
      <c r="N156" s="32"/>
      <c r="O156" s="51"/>
      <c r="P156" s="32"/>
      <c r="Q156" s="52"/>
      <c r="R156" s="32"/>
      <c r="S156" s="51"/>
      <c r="T156" s="32"/>
      <c r="U156" s="48"/>
      <c r="V156" s="48"/>
      <c r="W156" t="s" s="47">
        <v>60</v>
      </c>
    </row>
    <row r="157" ht="12.75" customHeight="1">
      <c r="A157" s="47"/>
      <c r="B157" s="48"/>
      <c r="C157" s="49"/>
      <c r="D157" s="48"/>
      <c r="E157" t="s" s="47">
        <v>56</v>
      </c>
      <c r="F157" s="29"/>
      <c r="G157" s="29"/>
      <c r="H157" s="48"/>
      <c r="I157" s="47"/>
      <c r="J157" s="32"/>
      <c r="K157" s="32"/>
      <c r="L157" s="32"/>
      <c r="M157" s="32"/>
      <c r="N157" s="32"/>
      <c r="O157" s="56"/>
      <c r="P157" s="32"/>
      <c r="Q157" s="52"/>
      <c r="R157" s="32"/>
      <c r="S157" s="51"/>
      <c r="T157" s="32"/>
      <c r="U157" s="48"/>
      <c r="V157" s="48"/>
      <c r="W157" s="48"/>
    </row>
    <row r="158" ht="12.75" customHeight="1">
      <c r="A158" s="47"/>
      <c r="B158" s="48"/>
      <c r="C158" s="49"/>
      <c r="D158" s="48"/>
      <c r="E158" s="47"/>
      <c r="F158" s="29"/>
      <c r="G158" s="29"/>
      <c r="H158" s="48"/>
      <c r="I158" s="47"/>
      <c r="J158" s="32"/>
      <c r="K158" s="32"/>
      <c r="L158" s="32"/>
      <c r="M158" s="32"/>
      <c r="N158" s="32"/>
      <c r="O158" s="32"/>
      <c r="P158" s="32"/>
      <c r="Q158" s="52"/>
      <c r="R158" s="32"/>
      <c r="S158" s="51"/>
      <c r="T158" s="32"/>
      <c r="U158" s="48"/>
      <c r="V158" s="48"/>
      <c r="W158" s="48"/>
    </row>
    <row r="159" ht="12.75" customHeight="1">
      <c r="A159" t="s" s="47">
        <v>139</v>
      </c>
      <c r="B159" s="48"/>
      <c r="C159" s="49" cm="1">
        <f t="array" ref="C159">0.15*43560</f>
        <v>6534</v>
      </c>
      <c r="D159" s="48"/>
      <c r="E159" t="s" s="47">
        <v>122</v>
      </c>
      <c r="F159" s="29"/>
      <c r="G159" s="29"/>
      <c r="H159" s="48"/>
      <c r="I159" t="s" s="47">
        <v>39</v>
      </c>
      <c r="J159" s="32"/>
      <c r="K159" s="32"/>
      <c r="L159" s="32"/>
      <c r="M159" s="50"/>
      <c r="N159" s="32"/>
      <c r="O159" s="51"/>
      <c r="P159" s="32"/>
      <c r="Q159" s="52"/>
      <c r="R159" s="32"/>
      <c r="S159" s="51"/>
      <c r="T159" s="32"/>
      <c r="U159" s="48"/>
      <c r="V159" s="48"/>
      <c r="W159" t="s" s="47">
        <v>60</v>
      </c>
    </row>
    <row r="160" ht="12.75" customHeight="1">
      <c r="A160" s="47"/>
      <c r="B160" s="48"/>
      <c r="C160" s="49"/>
      <c r="D160" s="48"/>
      <c r="E160" t="s" s="47">
        <v>56</v>
      </c>
      <c r="F160" s="29"/>
      <c r="G160" s="29"/>
      <c r="H160" s="48"/>
      <c r="I160" s="47"/>
      <c r="J160" s="32"/>
      <c r="K160" s="32"/>
      <c r="L160" s="32"/>
      <c r="M160" s="32"/>
      <c r="N160" s="32"/>
      <c r="O160" s="56"/>
      <c r="P160" s="32"/>
      <c r="Q160" s="52"/>
      <c r="R160" s="32"/>
      <c r="S160" s="51"/>
      <c r="T160" s="32"/>
      <c r="U160" s="48"/>
      <c r="V160" s="48"/>
      <c r="W160" s="48"/>
    </row>
    <row r="161" ht="12.75" customHeight="1">
      <c r="A161" s="47"/>
      <c r="B161" s="48"/>
      <c r="C161" s="49"/>
      <c r="D161" s="48"/>
      <c r="E161" s="47"/>
      <c r="F161" s="29"/>
      <c r="G161" s="29"/>
      <c r="H161" s="48"/>
      <c r="I161" s="47"/>
      <c r="J161" s="32"/>
      <c r="K161" s="32"/>
      <c r="L161" s="32"/>
      <c r="M161" s="32"/>
      <c r="N161" s="32"/>
      <c r="O161" s="32"/>
      <c r="P161" s="32"/>
      <c r="Q161" s="52"/>
      <c r="R161" s="32"/>
      <c r="S161" s="51"/>
      <c r="T161" s="32"/>
      <c r="U161" s="48"/>
      <c r="V161" s="48"/>
      <c r="W161" s="48"/>
    </row>
    <row r="162" ht="12.75" customHeight="1">
      <c r="A162" t="s" s="47">
        <v>140</v>
      </c>
      <c r="B162" s="48"/>
      <c r="C162" s="49" cm="1">
        <f t="array" ref="C162">0.09*43560</f>
        <v>3920.4</v>
      </c>
      <c r="D162" s="48"/>
      <c r="E162" t="s" s="47">
        <v>122</v>
      </c>
      <c r="F162" s="29"/>
      <c r="G162" s="29"/>
      <c r="H162" s="48"/>
      <c r="I162" t="s" s="47">
        <v>39</v>
      </c>
      <c r="J162" s="32"/>
      <c r="K162" s="32"/>
      <c r="L162" s="32"/>
      <c r="M162" s="50"/>
      <c r="N162" s="32"/>
      <c r="O162" s="51"/>
      <c r="P162" s="32"/>
      <c r="Q162" s="52"/>
      <c r="R162" s="32"/>
      <c r="S162" s="51"/>
      <c r="T162" s="32"/>
      <c r="U162" s="48"/>
      <c r="V162" s="48"/>
      <c r="W162" t="s" s="47">
        <v>60</v>
      </c>
    </row>
    <row r="163" ht="12.75" customHeight="1">
      <c r="A163" s="47"/>
      <c r="B163" s="48"/>
      <c r="C163" s="49"/>
      <c r="D163" s="48"/>
      <c r="E163" t="s" s="47">
        <v>56</v>
      </c>
      <c r="F163" s="29"/>
      <c r="G163" s="29"/>
      <c r="H163" s="48"/>
      <c r="I163" s="47"/>
      <c r="J163" s="32"/>
      <c r="K163" s="32"/>
      <c r="L163" s="32"/>
      <c r="M163" s="32"/>
      <c r="N163" s="32"/>
      <c r="O163" s="56"/>
      <c r="P163" s="32"/>
      <c r="Q163" s="52"/>
      <c r="R163" s="32"/>
      <c r="S163" s="51"/>
      <c r="T163" s="32"/>
      <c r="U163" s="48"/>
      <c r="V163" s="48"/>
      <c r="W163" s="48"/>
    </row>
    <row r="164" ht="12.75" customHeight="1">
      <c r="A164" s="47"/>
      <c r="B164" s="48"/>
      <c r="C164" s="49"/>
      <c r="D164" s="48"/>
      <c r="E164" s="47"/>
      <c r="F164" s="29"/>
      <c r="G164" s="29"/>
      <c r="H164" s="48"/>
      <c r="I164" s="47"/>
      <c r="J164" s="32"/>
      <c r="K164" s="32"/>
      <c r="L164" s="32"/>
      <c r="M164" s="32"/>
      <c r="N164" s="32"/>
      <c r="O164" s="51"/>
      <c r="P164" s="32"/>
      <c r="Q164" s="52"/>
      <c r="R164" s="32"/>
      <c r="S164" s="51"/>
      <c r="T164" s="32"/>
      <c r="U164" s="48"/>
      <c r="V164" s="48"/>
      <c r="W164" s="48"/>
    </row>
    <row r="165" ht="12.75" customHeight="1">
      <c r="A165" t="s" s="47">
        <v>141</v>
      </c>
      <c r="B165" s="48"/>
      <c r="C165" s="49" cm="1">
        <f t="array" ref="C165">0.18*43560</f>
        <v>7840.8</v>
      </c>
      <c r="D165" s="48"/>
      <c r="E165" t="s" s="47">
        <v>122</v>
      </c>
      <c r="F165" s="29"/>
      <c r="G165" s="29"/>
      <c r="H165" s="48"/>
      <c r="I165" t="s" s="47">
        <v>39</v>
      </c>
      <c r="J165" s="32"/>
      <c r="K165" s="32"/>
      <c r="L165" s="32"/>
      <c r="M165" s="50"/>
      <c r="N165" s="32"/>
      <c r="O165" s="51"/>
      <c r="P165" s="32"/>
      <c r="Q165" s="52"/>
      <c r="R165" s="32"/>
      <c r="S165" s="51"/>
      <c r="T165" s="32"/>
      <c r="U165" s="48"/>
      <c r="V165" s="48"/>
      <c r="W165" t="s" s="47">
        <v>60</v>
      </c>
    </row>
    <row r="166" ht="12.75" customHeight="1">
      <c r="A166" s="47"/>
      <c r="B166" s="48"/>
      <c r="C166" s="49"/>
      <c r="D166" s="48"/>
      <c r="E166" t="s" s="47">
        <v>56</v>
      </c>
      <c r="F166" s="29"/>
      <c r="G166" s="29"/>
      <c r="H166" s="48"/>
      <c r="I166" s="47"/>
      <c r="J166" s="32"/>
      <c r="K166" s="32"/>
      <c r="L166" s="32"/>
      <c r="M166" s="32"/>
      <c r="N166" s="32"/>
      <c r="O166" s="56"/>
      <c r="P166" s="32"/>
      <c r="Q166" s="52"/>
      <c r="R166" s="32"/>
      <c r="S166" s="51"/>
      <c r="T166" s="32"/>
      <c r="U166" s="48"/>
      <c r="V166" s="48"/>
      <c r="W166" s="48"/>
    </row>
    <row r="167" ht="12.75" customHeight="1">
      <c r="A167" s="47"/>
      <c r="B167" s="48"/>
      <c r="C167" s="49"/>
      <c r="D167" s="48"/>
      <c r="E167" s="47"/>
      <c r="F167" s="29"/>
      <c r="G167" s="29"/>
      <c r="H167" s="48"/>
      <c r="I167" s="47"/>
      <c r="J167" s="32"/>
      <c r="K167" s="32"/>
      <c r="L167" s="32"/>
      <c r="M167" s="32"/>
      <c r="N167" s="32"/>
      <c r="O167" s="51"/>
      <c r="P167" s="32"/>
      <c r="Q167" s="52"/>
      <c r="R167" s="32"/>
      <c r="S167" s="51"/>
      <c r="T167" s="32"/>
      <c r="U167" s="48"/>
      <c r="V167" s="48"/>
      <c r="W167" s="48"/>
    </row>
    <row r="168" ht="12.75" customHeight="1">
      <c r="A168" t="s" s="47">
        <v>142</v>
      </c>
      <c r="B168" s="48"/>
      <c r="C168" s="49" cm="1">
        <f t="array" ref="C168">0.18*43560</f>
        <v>7840.8</v>
      </c>
      <c r="D168" s="48"/>
      <c r="E168" t="s" s="47">
        <v>122</v>
      </c>
      <c r="F168" s="29"/>
      <c r="G168" s="29"/>
      <c r="H168" s="48"/>
      <c r="I168" t="s" s="47">
        <v>39</v>
      </c>
      <c r="J168" s="32"/>
      <c r="K168" s="32"/>
      <c r="L168" s="32"/>
      <c r="M168" s="50"/>
      <c r="N168" s="32"/>
      <c r="O168" s="51"/>
      <c r="P168" s="32"/>
      <c r="Q168" s="52"/>
      <c r="R168" s="32"/>
      <c r="S168" s="51"/>
      <c r="T168" s="32"/>
      <c r="U168" s="48"/>
      <c r="V168" s="48"/>
      <c r="W168" t="s" s="47">
        <v>60</v>
      </c>
    </row>
    <row r="169" ht="12.75" customHeight="1">
      <c r="A169" s="47"/>
      <c r="B169" s="48"/>
      <c r="C169" s="49"/>
      <c r="D169" s="48"/>
      <c r="E169" t="s" s="47">
        <v>56</v>
      </c>
      <c r="F169" s="29"/>
      <c r="G169" s="29"/>
      <c r="H169" s="48"/>
      <c r="I169" s="47"/>
      <c r="J169" s="32"/>
      <c r="K169" s="32"/>
      <c r="L169" s="32"/>
      <c r="M169" s="32"/>
      <c r="N169" s="32"/>
      <c r="O169" s="56"/>
      <c r="P169" s="32"/>
      <c r="Q169" s="52"/>
      <c r="R169" s="32"/>
      <c r="S169" s="51"/>
      <c r="T169" s="32"/>
      <c r="U169" s="48"/>
      <c r="V169" s="48"/>
      <c r="W169" s="48"/>
    </row>
    <row r="170" ht="12.75" customHeight="1">
      <c r="A170" s="47"/>
      <c r="B170" s="48"/>
      <c r="C170" s="49"/>
      <c r="D170" s="48"/>
      <c r="E170" s="47"/>
      <c r="F170" s="29"/>
      <c r="G170" s="29"/>
      <c r="H170" s="48"/>
      <c r="I170" s="47"/>
      <c r="J170" s="32"/>
      <c r="K170" s="32"/>
      <c r="L170" s="32"/>
      <c r="M170" s="32"/>
      <c r="N170" s="32"/>
      <c r="O170" s="51"/>
      <c r="P170" s="32"/>
      <c r="Q170" s="52"/>
      <c r="R170" s="32"/>
      <c r="S170" s="51"/>
      <c r="T170" s="32"/>
      <c r="U170" s="48"/>
      <c r="V170" s="48"/>
      <c r="W170" s="48"/>
    </row>
    <row r="171" ht="12.75" customHeight="1">
      <c r="A171" t="s" s="47">
        <v>143</v>
      </c>
      <c r="B171" s="48"/>
      <c r="C171" s="49" cm="1">
        <f t="array" ref="C171">0.18*43560</f>
        <v>7840.8</v>
      </c>
      <c r="D171" s="48"/>
      <c r="E171" t="s" s="47">
        <v>122</v>
      </c>
      <c r="F171" s="29"/>
      <c r="G171" s="29"/>
      <c r="H171" s="48"/>
      <c r="I171" t="s" s="47">
        <v>39</v>
      </c>
      <c r="J171" s="32"/>
      <c r="K171" s="32"/>
      <c r="L171" s="32"/>
      <c r="M171" s="50"/>
      <c r="N171" s="32"/>
      <c r="O171" s="51"/>
      <c r="P171" s="32"/>
      <c r="Q171" s="52"/>
      <c r="R171" s="32"/>
      <c r="S171" s="51"/>
      <c r="T171" s="32"/>
      <c r="U171" s="48"/>
      <c r="V171" s="48"/>
      <c r="W171" t="s" s="47">
        <v>60</v>
      </c>
    </row>
    <row r="172" ht="12.75" customHeight="1">
      <c r="A172" s="47"/>
      <c r="B172" s="48"/>
      <c r="C172" s="49"/>
      <c r="D172" s="48"/>
      <c r="E172" t="s" s="47">
        <v>56</v>
      </c>
      <c r="F172" s="29"/>
      <c r="G172" s="29"/>
      <c r="H172" s="48"/>
      <c r="I172" s="47"/>
      <c r="J172" s="32"/>
      <c r="K172" s="32"/>
      <c r="L172" s="32"/>
      <c r="M172" s="32"/>
      <c r="N172" s="32"/>
      <c r="O172" s="56"/>
      <c r="P172" s="32"/>
      <c r="Q172" s="52"/>
      <c r="R172" s="32"/>
      <c r="S172" s="51"/>
      <c r="T172" s="32"/>
      <c r="U172" s="48"/>
      <c r="V172" s="48"/>
      <c r="W172" s="48"/>
    </row>
    <row r="173" ht="12.75" customHeight="1">
      <c r="A173" s="47"/>
      <c r="B173" s="48"/>
      <c r="C173" s="49"/>
      <c r="D173" s="48"/>
      <c r="E173" s="47"/>
      <c r="F173" s="29"/>
      <c r="G173" s="29"/>
      <c r="H173" s="48"/>
      <c r="I173" s="47"/>
      <c r="J173" s="32"/>
      <c r="K173" s="32"/>
      <c r="L173" s="32"/>
      <c r="M173" s="32"/>
      <c r="N173" s="32"/>
      <c r="O173" s="51"/>
      <c r="P173" s="32"/>
      <c r="Q173" s="52"/>
      <c r="R173" s="32"/>
      <c r="S173" s="51"/>
      <c r="T173" s="32"/>
      <c r="U173" s="48"/>
      <c r="V173" s="48"/>
      <c r="W173" s="48"/>
    </row>
    <row r="174" ht="12.75" customHeight="1">
      <c r="A174" t="s" s="47">
        <v>144</v>
      </c>
      <c r="B174" s="48"/>
      <c r="C174" s="49" cm="1">
        <f t="array" ref="C174">0.18*43560</f>
        <v>7840.8</v>
      </c>
      <c r="D174" s="48"/>
      <c r="E174" t="s" s="47">
        <v>122</v>
      </c>
      <c r="F174" s="29"/>
      <c r="G174" s="29"/>
      <c r="H174" s="48"/>
      <c r="I174" t="s" s="47">
        <v>39</v>
      </c>
      <c r="J174" s="32"/>
      <c r="K174" s="32"/>
      <c r="L174" s="32"/>
      <c r="M174" s="50"/>
      <c r="N174" s="32"/>
      <c r="O174" s="51"/>
      <c r="P174" s="32"/>
      <c r="Q174" s="52"/>
      <c r="R174" s="32"/>
      <c r="S174" s="51"/>
      <c r="T174" s="32"/>
      <c r="U174" s="48"/>
      <c r="V174" s="48"/>
      <c r="W174" t="s" s="47">
        <v>60</v>
      </c>
    </row>
    <row r="175" ht="12.75" customHeight="1">
      <c r="A175" s="47"/>
      <c r="B175" s="48"/>
      <c r="C175" s="49"/>
      <c r="D175" s="48"/>
      <c r="E175" t="s" s="47">
        <v>56</v>
      </c>
      <c r="F175" s="29"/>
      <c r="G175" s="29"/>
      <c r="H175" s="48"/>
      <c r="I175" s="47"/>
      <c r="J175" s="32"/>
      <c r="K175" s="32"/>
      <c r="L175" s="32"/>
      <c r="M175" s="32"/>
      <c r="N175" s="32"/>
      <c r="O175" s="56"/>
      <c r="P175" s="32"/>
      <c r="Q175" s="52"/>
      <c r="R175" s="32"/>
      <c r="S175" s="51"/>
      <c r="T175" s="32"/>
      <c r="U175" s="48"/>
      <c r="V175" s="48"/>
      <c r="W175" s="48"/>
    </row>
    <row r="176" ht="12.75" customHeight="1">
      <c r="A176" s="47"/>
      <c r="B176" s="48"/>
      <c r="C176" s="49"/>
      <c r="D176" s="48"/>
      <c r="E176" s="47"/>
      <c r="F176" s="29"/>
      <c r="G176" s="29"/>
      <c r="H176" s="48"/>
      <c r="I176" s="47"/>
      <c r="J176" s="32"/>
      <c r="K176" s="32"/>
      <c r="L176" s="32"/>
      <c r="M176" s="32"/>
      <c r="N176" s="32"/>
      <c r="O176" s="51"/>
      <c r="P176" s="32"/>
      <c r="Q176" s="52"/>
      <c r="R176" s="32"/>
      <c r="S176" s="51"/>
      <c r="T176" s="32"/>
      <c r="U176" s="48"/>
      <c r="V176" s="48"/>
      <c r="W176" s="48"/>
    </row>
    <row r="177" ht="12.75" customHeight="1">
      <c r="A177" t="s" s="47">
        <v>145</v>
      </c>
      <c r="B177" s="48"/>
      <c r="C177" s="49" cm="1">
        <f t="array" ref="C177">0.18*43560</f>
        <v>7840.8</v>
      </c>
      <c r="D177" s="48"/>
      <c r="E177" t="s" s="47">
        <v>122</v>
      </c>
      <c r="F177" s="29"/>
      <c r="G177" s="29"/>
      <c r="H177" s="48"/>
      <c r="I177" t="s" s="47">
        <v>39</v>
      </c>
      <c r="J177" s="32"/>
      <c r="K177" s="32"/>
      <c r="L177" s="32"/>
      <c r="M177" s="50"/>
      <c r="N177" s="32"/>
      <c r="O177" s="51"/>
      <c r="P177" s="32"/>
      <c r="Q177" s="52"/>
      <c r="R177" s="32"/>
      <c r="S177" s="51"/>
      <c r="T177" s="32"/>
      <c r="U177" s="48"/>
      <c r="V177" s="48"/>
      <c r="W177" t="s" s="47">
        <v>60</v>
      </c>
    </row>
    <row r="178" ht="12.75" customHeight="1">
      <c r="A178" s="47"/>
      <c r="B178" s="48"/>
      <c r="C178" s="49"/>
      <c r="D178" s="48"/>
      <c r="E178" t="s" s="47">
        <v>56</v>
      </c>
      <c r="F178" s="29"/>
      <c r="G178" s="29"/>
      <c r="H178" s="48"/>
      <c r="I178" s="47"/>
      <c r="J178" s="32"/>
      <c r="K178" s="32"/>
      <c r="L178" s="32"/>
      <c r="M178" s="32"/>
      <c r="N178" s="32"/>
      <c r="O178" s="56"/>
      <c r="P178" s="32"/>
      <c r="Q178" s="52"/>
      <c r="R178" s="32"/>
      <c r="S178" s="51"/>
      <c r="T178" s="32"/>
      <c r="U178" s="48"/>
      <c r="V178" s="48"/>
      <c r="W178" s="48"/>
    </row>
    <row r="179" ht="12.75" customHeight="1">
      <c r="A179" s="47"/>
      <c r="B179" s="48"/>
      <c r="C179" s="49"/>
      <c r="D179" s="48"/>
      <c r="E179" s="47"/>
      <c r="F179" s="29"/>
      <c r="G179" s="29"/>
      <c r="H179" s="48"/>
      <c r="I179" s="47"/>
      <c r="J179" s="32"/>
      <c r="K179" s="32"/>
      <c r="L179" s="32"/>
      <c r="M179" s="32"/>
      <c r="N179" s="32"/>
      <c r="O179" s="51"/>
      <c r="P179" s="32"/>
      <c r="Q179" s="52"/>
      <c r="R179" s="32"/>
      <c r="S179" s="51"/>
      <c r="T179" s="32"/>
      <c r="U179" s="48"/>
      <c r="V179" s="48"/>
      <c r="W179" s="48"/>
    </row>
    <row r="180" ht="12.75" customHeight="1">
      <c r="A180" t="s" s="47">
        <v>146</v>
      </c>
      <c r="B180" s="48"/>
      <c r="C180" s="49" cm="1">
        <f t="array" ref="C180">0.17*43560</f>
        <v>7405.2</v>
      </c>
      <c r="D180" s="48"/>
      <c r="E180" t="s" s="47">
        <v>73</v>
      </c>
      <c r="F180" s="29"/>
      <c r="G180" s="29"/>
      <c r="H180" s="48"/>
      <c r="I180" t="s" s="47">
        <v>39</v>
      </c>
      <c r="J180" s="32"/>
      <c r="K180" s="32"/>
      <c r="L180" s="32"/>
      <c r="M180" s="50"/>
      <c r="N180" s="32"/>
      <c r="O180" s="51"/>
      <c r="P180" s="32"/>
      <c r="Q180" s="52"/>
      <c r="R180" s="32"/>
      <c r="S180" s="51"/>
      <c r="T180" s="32"/>
      <c r="U180" s="48"/>
      <c r="V180" s="48"/>
      <c r="W180" t="s" s="47">
        <v>60</v>
      </c>
    </row>
    <row r="181" ht="12.75" customHeight="1">
      <c r="A181" s="47"/>
      <c r="B181" s="48"/>
      <c r="C181" s="49"/>
      <c r="D181" s="48"/>
      <c r="E181" t="s" s="47">
        <v>56</v>
      </c>
      <c r="F181" s="29"/>
      <c r="G181" s="29"/>
      <c r="H181" s="48"/>
      <c r="I181" s="47"/>
      <c r="J181" s="32"/>
      <c r="K181" s="32"/>
      <c r="L181" s="32"/>
      <c r="M181" s="32"/>
      <c r="N181" s="32"/>
      <c r="O181" s="56"/>
      <c r="P181" s="32"/>
      <c r="Q181" s="52"/>
      <c r="R181" s="32"/>
      <c r="S181" s="51"/>
      <c r="T181" s="32"/>
      <c r="U181" s="48"/>
      <c r="V181" s="48"/>
      <c r="W181" s="48"/>
    </row>
    <row r="182" ht="12.75" customHeight="1">
      <c r="A182" s="47"/>
      <c r="B182" s="48"/>
      <c r="C182" s="49"/>
      <c r="D182" s="48"/>
      <c r="E182" s="47"/>
      <c r="F182" s="29"/>
      <c r="G182" s="29"/>
      <c r="H182" s="48"/>
      <c r="I182" s="47"/>
      <c r="J182" s="32"/>
      <c r="K182" s="32"/>
      <c r="L182" s="32"/>
      <c r="M182" s="32"/>
      <c r="N182" s="32"/>
      <c r="O182" s="51"/>
      <c r="P182" s="32"/>
      <c r="Q182" s="52"/>
      <c r="R182" s="32"/>
      <c r="S182" s="51"/>
      <c r="T182" s="32"/>
      <c r="U182" s="48"/>
      <c r="V182" s="48"/>
      <c r="W182" s="48"/>
    </row>
    <row r="183" ht="12.75" customHeight="1">
      <c r="A183" t="s" s="47">
        <v>147</v>
      </c>
      <c r="B183" s="48"/>
      <c r="C183" s="49" cm="1">
        <f t="array" ref="C183">0.16*43560</f>
        <v>6969.6</v>
      </c>
      <c r="D183" s="48"/>
      <c r="E183" t="s" s="47">
        <v>73</v>
      </c>
      <c r="F183" s="29"/>
      <c r="G183" s="29"/>
      <c r="H183" s="48"/>
      <c r="I183" t="s" s="47">
        <v>39</v>
      </c>
      <c r="J183" s="32"/>
      <c r="K183" s="32"/>
      <c r="L183" s="32"/>
      <c r="M183" s="50"/>
      <c r="N183" s="32"/>
      <c r="O183" s="51"/>
      <c r="P183" s="32"/>
      <c r="Q183" s="52"/>
      <c r="R183" s="32"/>
      <c r="S183" s="51"/>
      <c r="T183" s="32"/>
      <c r="U183" s="48"/>
      <c r="V183" s="48"/>
      <c r="W183" t="s" s="47">
        <v>60</v>
      </c>
    </row>
    <row r="184" ht="12.75" customHeight="1">
      <c r="A184" s="47"/>
      <c r="B184" s="48"/>
      <c r="C184" s="49"/>
      <c r="D184" s="48"/>
      <c r="E184" t="s" s="47">
        <v>56</v>
      </c>
      <c r="F184" s="29"/>
      <c r="G184" s="29"/>
      <c r="H184" s="48"/>
      <c r="I184" s="47"/>
      <c r="J184" s="32"/>
      <c r="K184" s="32"/>
      <c r="L184" s="32"/>
      <c r="M184" s="32"/>
      <c r="N184" s="32"/>
      <c r="O184" s="56"/>
      <c r="P184" s="32"/>
      <c r="Q184" s="52"/>
      <c r="R184" s="32"/>
      <c r="S184" s="51"/>
      <c r="T184" s="32"/>
      <c r="U184" s="48"/>
      <c r="V184" s="48"/>
      <c r="W184" s="48"/>
    </row>
    <row r="185" ht="12.75" customHeight="1">
      <c r="A185" s="47"/>
      <c r="B185" s="48"/>
      <c r="C185" s="49"/>
      <c r="D185" s="48"/>
      <c r="E185" s="47"/>
      <c r="F185" s="29"/>
      <c r="G185" s="29"/>
      <c r="H185" s="48"/>
      <c r="I185" s="47"/>
      <c r="J185" s="32"/>
      <c r="K185" s="32"/>
      <c r="L185" s="32"/>
      <c r="M185" s="32"/>
      <c r="N185" s="32"/>
      <c r="O185" s="51"/>
      <c r="P185" s="32"/>
      <c r="Q185" s="52"/>
      <c r="R185" s="32"/>
      <c r="S185" s="51"/>
      <c r="T185" s="32"/>
      <c r="U185" s="48"/>
      <c r="V185" s="48"/>
      <c r="W185" s="48"/>
    </row>
    <row r="186" ht="12.75" customHeight="1">
      <c r="A186" t="s" s="47">
        <v>148</v>
      </c>
      <c r="B186" s="48"/>
      <c r="C186" s="49" cm="1">
        <f t="array" ref="C186">0.16*43560</f>
        <v>6969.6</v>
      </c>
      <c r="D186" s="48"/>
      <c r="E186" t="s" s="47">
        <v>73</v>
      </c>
      <c r="F186" s="29"/>
      <c r="G186" s="29"/>
      <c r="H186" s="48"/>
      <c r="I186" t="s" s="47">
        <v>39</v>
      </c>
      <c r="J186" s="32"/>
      <c r="K186" s="32"/>
      <c r="L186" s="32"/>
      <c r="M186" s="50"/>
      <c r="N186" s="32"/>
      <c r="O186" s="51"/>
      <c r="P186" s="32"/>
      <c r="Q186" s="52"/>
      <c r="R186" s="32"/>
      <c r="S186" s="51"/>
      <c r="T186" s="32"/>
      <c r="U186" s="48"/>
      <c r="V186" s="48"/>
      <c r="W186" t="s" s="47">
        <v>60</v>
      </c>
    </row>
    <row r="187" ht="12.75" customHeight="1">
      <c r="A187" s="47"/>
      <c r="B187" s="48"/>
      <c r="C187" s="49"/>
      <c r="D187" s="48"/>
      <c r="E187" t="s" s="47">
        <v>56</v>
      </c>
      <c r="F187" s="29"/>
      <c r="G187" s="29"/>
      <c r="H187" s="48"/>
      <c r="I187" s="47"/>
      <c r="J187" s="32"/>
      <c r="K187" s="32"/>
      <c r="L187" s="32"/>
      <c r="M187" s="32"/>
      <c r="N187" s="32"/>
      <c r="O187" s="56"/>
      <c r="P187" s="32"/>
      <c r="Q187" s="52"/>
      <c r="R187" s="32"/>
      <c r="S187" s="51"/>
      <c r="T187" s="32"/>
      <c r="U187" s="48"/>
      <c r="V187" s="48"/>
      <c r="W187" s="48"/>
    </row>
    <row r="188" ht="12.75" customHeight="1">
      <c r="A188" s="47"/>
      <c r="B188" s="48"/>
      <c r="C188" s="49"/>
      <c r="D188" s="48"/>
      <c r="E188" s="47"/>
      <c r="F188" s="29"/>
      <c r="G188" s="29"/>
      <c r="H188" s="48"/>
      <c r="I188" s="47"/>
      <c r="J188" s="32"/>
      <c r="K188" s="32"/>
      <c r="L188" s="32"/>
      <c r="M188" s="32"/>
      <c r="N188" s="32"/>
      <c r="O188" s="51"/>
      <c r="P188" s="32"/>
      <c r="Q188" s="52"/>
      <c r="R188" s="32"/>
      <c r="S188" s="51"/>
      <c r="T188" s="32"/>
      <c r="U188" s="48"/>
      <c r="V188" s="48"/>
      <c r="W188" s="48"/>
    </row>
    <row r="189" ht="12.75" customHeight="1">
      <c r="A189" t="s" s="47">
        <v>149</v>
      </c>
      <c r="B189" s="48"/>
      <c r="C189" s="49" cm="1">
        <f t="array" ref="C189">0.16*43560</f>
        <v>6969.6</v>
      </c>
      <c r="D189" s="48"/>
      <c r="E189" t="s" s="47">
        <v>73</v>
      </c>
      <c r="F189" s="29"/>
      <c r="G189" s="29"/>
      <c r="H189" s="48"/>
      <c r="I189" t="s" s="47">
        <v>39</v>
      </c>
      <c r="J189" s="32"/>
      <c r="K189" s="32"/>
      <c r="L189" s="32"/>
      <c r="M189" s="50"/>
      <c r="N189" s="32"/>
      <c r="O189" s="51"/>
      <c r="P189" s="32"/>
      <c r="Q189" s="52"/>
      <c r="R189" s="32"/>
      <c r="S189" s="51"/>
      <c r="T189" s="32"/>
      <c r="U189" s="48"/>
      <c r="V189" s="48"/>
      <c r="W189" t="s" s="47">
        <v>60</v>
      </c>
    </row>
    <row r="190" ht="12.75" customHeight="1">
      <c r="A190" s="47"/>
      <c r="B190" s="48"/>
      <c r="C190" s="49"/>
      <c r="D190" s="48"/>
      <c r="E190" t="s" s="47">
        <v>56</v>
      </c>
      <c r="F190" s="29"/>
      <c r="G190" s="29"/>
      <c r="H190" s="48"/>
      <c r="I190" s="47"/>
      <c r="J190" s="32"/>
      <c r="K190" s="32"/>
      <c r="L190" s="32"/>
      <c r="M190" s="32"/>
      <c r="N190" s="32"/>
      <c r="O190" s="56"/>
      <c r="P190" s="32"/>
      <c r="Q190" s="52"/>
      <c r="R190" s="32"/>
      <c r="S190" s="51"/>
      <c r="T190" s="32"/>
      <c r="U190" s="48"/>
      <c r="V190" s="48"/>
      <c r="W190" s="48"/>
    </row>
    <row r="191" ht="12.75" customHeight="1">
      <c r="A191" s="47"/>
      <c r="B191" s="48"/>
      <c r="C191" s="49"/>
      <c r="D191" s="48"/>
      <c r="E191" s="47"/>
      <c r="F191" s="29"/>
      <c r="G191" s="29"/>
      <c r="H191" s="48"/>
      <c r="I191" s="47"/>
      <c r="J191" s="32"/>
      <c r="K191" s="32"/>
      <c r="L191" s="32"/>
      <c r="M191" s="32"/>
      <c r="N191" s="32"/>
      <c r="O191" s="51"/>
      <c r="P191" s="32"/>
      <c r="Q191" s="52"/>
      <c r="R191" s="32"/>
      <c r="S191" s="51"/>
      <c r="T191" s="32"/>
      <c r="U191" s="48"/>
      <c r="V191" s="48"/>
      <c r="W191" s="48"/>
    </row>
    <row r="192" ht="12.75" customHeight="1">
      <c r="A192" t="s" s="47">
        <v>150</v>
      </c>
      <c r="B192" s="48"/>
      <c r="C192" s="49" cm="1">
        <f t="array" ref="C192">0.18*43560</f>
        <v>7840.8</v>
      </c>
      <c r="D192" s="48"/>
      <c r="E192" t="s" s="47">
        <v>73</v>
      </c>
      <c r="F192" s="29"/>
      <c r="G192" s="29"/>
      <c r="H192" s="48"/>
      <c r="I192" t="s" s="47">
        <v>39</v>
      </c>
      <c r="J192" s="32"/>
      <c r="K192" s="32"/>
      <c r="L192" s="32"/>
      <c r="M192" s="50"/>
      <c r="N192" s="32"/>
      <c r="O192" s="51"/>
      <c r="P192" s="32"/>
      <c r="Q192" s="52"/>
      <c r="R192" s="32"/>
      <c r="S192" s="51"/>
      <c r="T192" s="32"/>
      <c r="U192" s="48"/>
      <c r="V192" s="48"/>
      <c r="W192" t="s" s="47">
        <v>60</v>
      </c>
    </row>
    <row r="193" ht="12.75" customHeight="1">
      <c r="A193" s="47"/>
      <c r="B193" s="48"/>
      <c r="C193" s="49"/>
      <c r="D193" s="48"/>
      <c r="E193" t="s" s="47">
        <v>56</v>
      </c>
      <c r="F193" s="29"/>
      <c r="G193" s="29"/>
      <c r="H193" s="48"/>
      <c r="I193" s="47"/>
      <c r="J193" s="32"/>
      <c r="K193" s="32"/>
      <c r="L193" s="32"/>
      <c r="M193" s="32"/>
      <c r="N193" s="32"/>
      <c r="O193" s="56"/>
      <c r="P193" s="32"/>
      <c r="Q193" s="52"/>
      <c r="R193" s="32"/>
      <c r="S193" s="51"/>
      <c r="T193" s="32"/>
      <c r="U193" s="48"/>
      <c r="V193" s="48"/>
      <c r="W193" s="48"/>
    </row>
    <row r="194" ht="12.75" customHeight="1">
      <c r="A194" s="47"/>
      <c r="B194" s="48"/>
      <c r="C194" s="49"/>
      <c r="D194" s="48"/>
      <c r="E194" s="47"/>
      <c r="F194" s="29"/>
      <c r="G194" s="29"/>
      <c r="H194" s="48"/>
      <c r="I194" s="47"/>
      <c r="J194" s="32"/>
      <c r="K194" s="32"/>
      <c r="L194" s="32"/>
      <c r="M194" s="32"/>
      <c r="N194" s="32"/>
      <c r="O194" s="51"/>
      <c r="P194" s="32"/>
      <c r="Q194" s="52"/>
      <c r="R194" s="32"/>
      <c r="S194" s="51"/>
      <c r="T194" s="32"/>
      <c r="U194" s="48"/>
      <c r="V194" s="48"/>
      <c r="W194" s="48"/>
    </row>
    <row r="195" ht="12.75" customHeight="1">
      <c r="A195" t="s" s="47">
        <v>151</v>
      </c>
      <c r="B195" s="48"/>
      <c r="C195" s="49" cm="1">
        <f t="array" ref="C195">0.18*43560</f>
        <v>7840.8</v>
      </c>
      <c r="D195" s="48"/>
      <c r="E195" t="s" s="47">
        <v>65</v>
      </c>
      <c r="F195" s="29"/>
      <c r="G195" s="29"/>
      <c r="H195" s="48"/>
      <c r="I195" t="s" s="47">
        <v>39</v>
      </c>
      <c r="J195" s="32"/>
      <c r="K195" s="32"/>
      <c r="L195" s="32"/>
      <c r="M195" s="50"/>
      <c r="N195" s="32"/>
      <c r="O195" s="51"/>
      <c r="P195" s="32"/>
      <c r="Q195" s="52"/>
      <c r="R195" s="32"/>
      <c r="S195" s="51"/>
      <c r="T195" s="32"/>
      <c r="U195" s="48"/>
      <c r="V195" s="48"/>
      <c r="W195" t="s" s="47">
        <v>60</v>
      </c>
    </row>
    <row r="196" ht="12.75" customHeight="1">
      <c r="A196" s="47"/>
      <c r="B196" s="48"/>
      <c r="C196" s="49"/>
      <c r="D196" s="48"/>
      <c r="E196" t="s" s="47">
        <v>56</v>
      </c>
      <c r="F196" s="29"/>
      <c r="G196" s="29"/>
      <c r="H196" s="48"/>
      <c r="I196" s="47"/>
      <c r="J196" s="32"/>
      <c r="K196" s="32"/>
      <c r="L196" s="32"/>
      <c r="M196" s="32"/>
      <c r="N196" s="32"/>
      <c r="O196" s="56"/>
      <c r="P196" s="32"/>
      <c r="Q196" s="52"/>
      <c r="R196" s="32"/>
      <c r="S196" s="51"/>
      <c r="T196" s="32"/>
      <c r="U196" s="48"/>
      <c r="V196" s="48"/>
      <c r="W196" s="48"/>
    </row>
    <row r="197" ht="12.75" customHeight="1">
      <c r="A197" s="47"/>
      <c r="B197" s="48"/>
      <c r="C197" s="49"/>
      <c r="D197" s="48"/>
      <c r="E197" s="47"/>
      <c r="F197" s="29"/>
      <c r="G197" s="29"/>
      <c r="H197" s="48"/>
      <c r="I197" s="47"/>
      <c r="J197" s="32"/>
      <c r="K197" s="32"/>
      <c r="L197" s="32"/>
      <c r="M197" s="32"/>
      <c r="N197" s="32"/>
      <c r="O197" s="51"/>
      <c r="P197" s="32"/>
      <c r="Q197" s="52"/>
      <c r="R197" s="32"/>
      <c r="S197" s="51"/>
      <c r="T197" s="32"/>
      <c r="U197" s="48"/>
      <c r="V197" s="48"/>
      <c r="W197" s="48"/>
    </row>
    <row r="198" ht="12.75" customHeight="1">
      <c r="A198" t="s" s="47">
        <v>152</v>
      </c>
      <c r="B198" s="48"/>
      <c r="C198" s="49" cm="1">
        <f t="array" ref="C198">0.18*43560</f>
        <v>7840.8</v>
      </c>
      <c r="D198" s="48"/>
      <c r="E198" t="s" s="47">
        <v>65</v>
      </c>
      <c r="F198" s="29"/>
      <c r="G198" s="29"/>
      <c r="H198" s="48"/>
      <c r="I198" t="s" s="47">
        <v>39</v>
      </c>
      <c r="J198" s="32"/>
      <c r="K198" s="32"/>
      <c r="L198" s="32"/>
      <c r="M198" s="50"/>
      <c r="N198" s="32"/>
      <c r="O198" s="51"/>
      <c r="P198" s="32"/>
      <c r="Q198" s="52"/>
      <c r="R198" s="32"/>
      <c r="S198" s="51"/>
      <c r="T198" s="32"/>
      <c r="U198" s="48"/>
      <c r="V198" s="48"/>
      <c r="W198" t="s" s="47">
        <v>60</v>
      </c>
    </row>
    <row r="199" ht="12.75" customHeight="1">
      <c r="A199" s="47"/>
      <c r="B199" s="48"/>
      <c r="C199" s="49"/>
      <c r="D199" s="48"/>
      <c r="E199" t="s" s="47">
        <v>56</v>
      </c>
      <c r="F199" s="29"/>
      <c r="G199" s="29"/>
      <c r="H199" s="48"/>
      <c r="I199" s="47"/>
      <c r="J199" s="32"/>
      <c r="K199" s="32"/>
      <c r="L199" s="32"/>
      <c r="M199" s="32"/>
      <c r="N199" s="32"/>
      <c r="O199" s="56"/>
      <c r="P199" s="32"/>
      <c r="Q199" s="52"/>
      <c r="R199" s="32"/>
      <c r="S199" s="51"/>
      <c r="T199" s="32"/>
      <c r="U199" s="48"/>
      <c r="V199" s="48"/>
      <c r="W199" s="48"/>
    </row>
    <row r="200" ht="12.75" customHeight="1">
      <c r="A200" s="47"/>
      <c r="B200" s="48"/>
      <c r="C200" s="49"/>
      <c r="D200" s="48"/>
      <c r="E200" s="47"/>
      <c r="F200" s="29"/>
      <c r="G200" s="29"/>
      <c r="H200" s="48"/>
      <c r="I200" s="47"/>
      <c r="J200" s="32"/>
      <c r="K200" s="32"/>
      <c r="L200" s="32"/>
      <c r="M200" s="50"/>
      <c r="N200" s="32"/>
      <c r="O200" s="51"/>
      <c r="P200" s="32"/>
      <c r="Q200" s="52"/>
      <c r="R200" s="32"/>
      <c r="S200" s="51"/>
      <c r="T200" s="32"/>
      <c r="U200" s="48"/>
      <c r="V200" s="48"/>
      <c r="W200" s="47"/>
    </row>
    <row r="201" ht="12.75" customHeight="1">
      <c r="A201" t="s" s="47">
        <v>153</v>
      </c>
      <c r="B201" s="48"/>
      <c r="C201" s="49" cm="1">
        <f t="array" ref="C201">0.18*43560</f>
        <v>7840.8</v>
      </c>
      <c r="D201" s="48"/>
      <c r="E201" t="s" s="47">
        <v>65</v>
      </c>
      <c r="F201" s="29"/>
      <c r="G201" s="29"/>
      <c r="H201" s="48"/>
      <c r="I201" t="s" s="47">
        <v>39</v>
      </c>
      <c r="J201" s="32"/>
      <c r="K201" s="32"/>
      <c r="L201" s="32"/>
      <c r="M201" s="50"/>
      <c r="N201" s="32"/>
      <c r="O201" s="51"/>
      <c r="P201" s="32"/>
      <c r="Q201" s="52"/>
      <c r="R201" s="32"/>
      <c r="S201" s="51"/>
      <c r="T201" s="32"/>
      <c r="U201" s="48"/>
      <c r="V201" s="48"/>
      <c r="W201" t="s" s="47">
        <v>60</v>
      </c>
    </row>
    <row r="202" ht="12.75" customHeight="1">
      <c r="A202" s="47"/>
      <c r="B202" s="48"/>
      <c r="C202" s="49"/>
      <c r="D202" s="48"/>
      <c r="E202" t="s" s="47">
        <v>56</v>
      </c>
      <c r="F202" s="29"/>
      <c r="G202" s="29"/>
      <c r="H202" s="48"/>
      <c r="I202" s="47"/>
      <c r="J202" s="32"/>
      <c r="K202" s="32"/>
      <c r="L202" s="32"/>
      <c r="M202" s="32"/>
      <c r="N202" s="32"/>
      <c r="O202" s="56"/>
      <c r="P202" s="32"/>
      <c r="Q202" s="52"/>
      <c r="R202" s="32"/>
      <c r="S202" s="51"/>
      <c r="T202" s="32"/>
      <c r="U202" s="48"/>
      <c r="V202" s="48"/>
      <c r="W202" s="48"/>
    </row>
    <row r="203" ht="12.75" customHeight="1">
      <c r="A203" s="47"/>
      <c r="B203" s="48"/>
      <c r="C203" s="49"/>
      <c r="D203" s="48"/>
      <c r="E203" s="48"/>
      <c r="F203" s="29"/>
      <c r="G203" s="29"/>
      <c r="H203" s="48"/>
      <c r="I203" s="47"/>
      <c r="J203" s="32"/>
      <c r="K203" s="32"/>
      <c r="L203" s="32"/>
      <c r="M203" s="32"/>
      <c r="N203" s="32"/>
      <c r="O203" s="56"/>
      <c r="P203" s="32"/>
      <c r="Q203" s="52"/>
      <c r="R203" s="32"/>
      <c r="S203" s="51"/>
      <c r="T203" s="32"/>
      <c r="U203" s="48"/>
      <c r="V203" s="48"/>
      <c r="W203" s="48"/>
    </row>
    <row r="204" ht="12.75" customHeight="1">
      <c r="A204" t="s" s="47">
        <v>154</v>
      </c>
      <c r="B204" s="48"/>
      <c r="C204" s="49" cm="1">
        <f t="array" ref="C204">0.18*43560</f>
        <v>7840.8</v>
      </c>
      <c r="D204" s="48"/>
      <c r="E204" t="s" s="47">
        <v>65</v>
      </c>
      <c r="F204" s="29"/>
      <c r="G204" s="29"/>
      <c r="H204" s="48"/>
      <c r="I204" t="s" s="47">
        <v>39</v>
      </c>
      <c r="J204" s="32"/>
      <c r="K204" s="32"/>
      <c r="L204" s="32"/>
      <c r="M204" s="50"/>
      <c r="N204" s="32"/>
      <c r="O204" s="51"/>
      <c r="P204" s="32"/>
      <c r="Q204" s="52"/>
      <c r="R204" s="32"/>
      <c r="S204" s="51"/>
      <c r="T204" s="32"/>
      <c r="U204" s="48"/>
      <c r="V204" s="48"/>
      <c r="W204" t="s" s="47">
        <v>60</v>
      </c>
    </row>
    <row r="205" ht="12.75" customHeight="1">
      <c r="A205" s="47"/>
      <c r="B205" s="48"/>
      <c r="C205" s="49"/>
      <c r="D205" s="48"/>
      <c r="E205" t="s" s="47">
        <v>56</v>
      </c>
      <c r="F205" s="29"/>
      <c r="G205" s="29"/>
      <c r="H205" s="48"/>
      <c r="I205" s="47"/>
      <c r="J205" s="32"/>
      <c r="K205" s="32"/>
      <c r="L205" s="32"/>
      <c r="M205" s="32"/>
      <c r="N205" s="32"/>
      <c r="O205" s="56"/>
      <c r="P205" s="32"/>
      <c r="Q205" s="52"/>
      <c r="R205" s="32"/>
      <c r="S205" s="51"/>
      <c r="T205" s="32"/>
      <c r="U205" s="48"/>
      <c r="V205" s="48"/>
      <c r="W205" s="48"/>
    </row>
    <row r="206" ht="12.75" customHeight="1">
      <c r="A206" s="47"/>
      <c r="B206" s="48"/>
      <c r="C206" s="49"/>
      <c r="D206" s="48"/>
      <c r="E206" s="48"/>
      <c r="F206" s="29"/>
      <c r="G206" s="29"/>
      <c r="H206" s="48"/>
      <c r="I206" s="47"/>
      <c r="J206" s="32"/>
      <c r="K206" s="32"/>
      <c r="L206" s="32"/>
      <c r="M206" s="32"/>
      <c r="N206" s="32"/>
      <c r="O206" s="56"/>
      <c r="P206" s="32"/>
      <c r="Q206" s="52"/>
      <c r="R206" s="32"/>
      <c r="S206" s="51"/>
      <c r="T206" s="32"/>
      <c r="U206" s="48"/>
      <c r="V206" s="48"/>
      <c r="W206" s="48"/>
    </row>
    <row r="207" ht="12.75" customHeight="1">
      <c r="A207" t="s" s="47">
        <v>155</v>
      </c>
      <c r="B207" s="48"/>
      <c r="C207" s="49" cm="1">
        <f t="array" ref="C207">0.27*43560</f>
        <v>11761.2</v>
      </c>
      <c r="D207" s="48"/>
      <c r="E207" t="s" s="47">
        <v>65</v>
      </c>
      <c r="F207" s="29"/>
      <c r="G207" s="29"/>
      <c r="H207" s="48"/>
      <c r="I207" t="s" s="47">
        <v>39</v>
      </c>
      <c r="J207" s="32"/>
      <c r="K207" s="32"/>
      <c r="L207" s="32"/>
      <c r="M207" s="50"/>
      <c r="N207" s="32"/>
      <c r="O207" s="51"/>
      <c r="P207" s="32"/>
      <c r="Q207" s="52"/>
      <c r="R207" s="32"/>
      <c r="S207" s="51"/>
      <c r="T207" s="32"/>
      <c r="U207" s="48"/>
      <c r="V207" s="48"/>
      <c r="W207" t="s" s="47">
        <v>60</v>
      </c>
    </row>
    <row r="208" ht="12.75" customHeight="1">
      <c r="A208" s="47"/>
      <c r="B208" s="48"/>
      <c r="C208" s="49"/>
      <c r="D208" s="48"/>
      <c r="E208" t="s" s="47">
        <v>56</v>
      </c>
      <c r="F208" s="29"/>
      <c r="G208" s="29"/>
      <c r="H208" s="48"/>
      <c r="I208" s="47"/>
      <c r="J208" s="32"/>
      <c r="K208" s="32"/>
      <c r="L208" s="32"/>
      <c r="M208" s="32"/>
      <c r="N208" s="32"/>
      <c r="O208" s="56"/>
      <c r="P208" s="32"/>
      <c r="Q208" s="52"/>
      <c r="R208" s="32"/>
      <c r="S208" s="51"/>
      <c r="T208" s="32"/>
      <c r="U208" s="48"/>
      <c r="V208" s="48"/>
      <c r="W208" s="48"/>
    </row>
    <row r="209" ht="12.75" customHeight="1">
      <c r="A209" s="47"/>
      <c r="B209" s="48"/>
      <c r="C209" s="49"/>
      <c r="D209" s="48"/>
      <c r="E209" s="48"/>
      <c r="F209" s="29"/>
      <c r="G209" s="29"/>
      <c r="H209" s="48"/>
      <c r="I209" s="47"/>
      <c r="J209" s="32"/>
      <c r="K209" s="32"/>
      <c r="L209" s="32"/>
      <c r="M209" s="32"/>
      <c r="N209" s="32"/>
      <c r="O209" s="56"/>
      <c r="P209" s="32"/>
      <c r="Q209" s="52"/>
      <c r="R209" s="32"/>
      <c r="S209" s="51"/>
      <c r="T209" s="32"/>
      <c r="U209" s="48"/>
      <c r="V209" s="48"/>
      <c r="W209" s="48"/>
    </row>
    <row r="210" ht="12.75" customHeight="1">
      <c r="A210" t="s" s="47">
        <v>156</v>
      </c>
      <c r="B210" s="48"/>
      <c r="C210" s="49" cm="1">
        <f t="array" ref="C210">0.08*43560</f>
        <v>3484.8</v>
      </c>
      <c r="D210" s="48"/>
      <c r="E210" t="s" s="47">
        <v>65</v>
      </c>
      <c r="F210" s="29"/>
      <c r="G210" s="29"/>
      <c r="H210" s="48"/>
      <c r="I210" t="s" s="47">
        <v>39</v>
      </c>
      <c r="J210" s="32"/>
      <c r="K210" s="32"/>
      <c r="L210" s="32"/>
      <c r="M210" s="50"/>
      <c r="N210" s="32"/>
      <c r="O210" s="51"/>
      <c r="P210" s="32"/>
      <c r="Q210" s="52"/>
      <c r="R210" s="32"/>
      <c r="S210" s="51"/>
      <c r="T210" s="32"/>
      <c r="U210" s="48"/>
      <c r="V210" s="48"/>
      <c r="W210" t="s" s="47">
        <v>60</v>
      </c>
    </row>
    <row r="211" ht="12.75" customHeight="1">
      <c r="A211" s="47"/>
      <c r="B211" s="48"/>
      <c r="C211" s="49"/>
      <c r="D211" s="48"/>
      <c r="E211" t="s" s="47">
        <v>56</v>
      </c>
      <c r="F211" s="29"/>
      <c r="G211" s="29"/>
      <c r="H211" s="48"/>
      <c r="I211" s="47"/>
      <c r="J211" s="32"/>
      <c r="K211" s="32"/>
      <c r="L211" s="32"/>
      <c r="M211" s="32"/>
      <c r="N211" s="32"/>
      <c r="O211" s="56"/>
      <c r="P211" s="32"/>
      <c r="Q211" s="52"/>
      <c r="R211" s="32"/>
      <c r="S211" s="51"/>
      <c r="T211" s="32"/>
      <c r="U211" s="48"/>
      <c r="V211" s="48"/>
      <c r="W211" s="48"/>
    </row>
    <row r="212" ht="12.75" customHeight="1">
      <c r="A212" s="47"/>
      <c r="B212" s="48"/>
      <c r="C212" s="49"/>
      <c r="D212" s="48"/>
      <c r="E212" s="48"/>
      <c r="F212" s="29"/>
      <c r="G212" s="29"/>
      <c r="H212" s="48"/>
      <c r="I212" s="47"/>
      <c r="J212" s="32"/>
      <c r="K212" s="32"/>
      <c r="L212" s="32"/>
      <c r="M212" s="32"/>
      <c r="N212" s="32"/>
      <c r="O212" s="56"/>
      <c r="P212" s="32"/>
      <c r="Q212" s="52"/>
      <c r="R212" s="32"/>
      <c r="S212" s="51"/>
      <c r="T212" s="32"/>
      <c r="U212" s="48"/>
      <c r="V212" s="48"/>
      <c r="W212" s="48"/>
    </row>
    <row r="213" ht="12.75" customHeight="1">
      <c r="A213" t="s" s="47">
        <v>157</v>
      </c>
      <c r="B213" s="48"/>
      <c r="C213" s="49" cm="1">
        <f t="array" ref="C213">0.35*43560</f>
        <v>15246</v>
      </c>
      <c r="D213" s="48"/>
      <c r="E213" t="s" s="47">
        <v>158</v>
      </c>
      <c r="F213" s="29"/>
      <c r="G213" s="29"/>
      <c r="H213" s="48"/>
      <c r="I213" t="s" s="47">
        <v>79</v>
      </c>
      <c r="J213" s="32"/>
      <c r="K213" s="58">
        <v>3</v>
      </c>
      <c r="L213" s="32"/>
      <c r="M213" s="50">
        <v>1</v>
      </c>
      <c r="N213" s="32"/>
      <c r="O213" s="51">
        <v>1148</v>
      </c>
      <c r="P213" s="32"/>
      <c r="Q213" s="52" cm="1">
        <f t="array" ref="Q213">ABS(O213/C213)</f>
        <v>0.07529843893480261</v>
      </c>
      <c r="R213" s="32"/>
      <c r="S213" s="51">
        <v>1004</v>
      </c>
      <c r="T213" s="32"/>
      <c r="U213" s="53">
        <v>1935</v>
      </c>
      <c r="V213" s="48"/>
      <c r="W213" t="s" s="47">
        <v>40</v>
      </c>
    </row>
    <row r="214" ht="12.75" customHeight="1">
      <c r="A214" s="47"/>
      <c r="B214" s="48"/>
      <c r="C214" s="49"/>
      <c r="D214" s="48"/>
      <c r="E214" s="47"/>
      <c r="F214" s="29"/>
      <c r="G214" s="29"/>
      <c r="H214" s="48"/>
      <c r="I214" s="47"/>
      <c r="J214" s="32"/>
      <c r="K214" s="32"/>
      <c r="L214" s="32"/>
      <c r="M214" s="32"/>
      <c r="N214" s="32"/>
      <c r="O214" s="56"/>
      <c r="P214" s="32"/>
      <c r="Q214" s="52"/>
      <c r="R214" s="32"/>
      <c r="S214" s="51"/>
      <c r="T214" s="32"/>
      <c r="U214" s="48"/>
      <c r="V214" s="48"/>
      <c r="W214" s="48"/>
    </row>
    <row r="215" ht="12.75" customHeight="1">
      <c r="A215" t="s" s="47">
        <v>159</v>
      </c>
      <c r="B215" s="48"/>
      <c r="C215" s="49" cm="1">
        <f t="array" ref="C215">0.86*43560</f>
        <v>37461.6</v>
      </c>
      <c r="D215" s="48"/>
      <c r="E215" t="s" s="47">
        <v>160</v>
      </c>
      <c r="F215" s="29"/>
      <c r="G215" s="29"/>
      <c r="H215" s="48"/>
      <c r="I215" t="s" s="47">
        <v>161</v>
      </c>
      <c r="J215" s="32"/>
      <c r="K215" s="58">
        <v>6</v>
      </c>
      <c r="L215" s="32"/>
      <c r="M215" s="50">
        <v>2</v>
      </c>
      <c r="N215" s="32"/>
      <c r="O215" s="51">
        <v>2161</v>
      </c>
      <c r="P215" s="32"/>
      <c r="Q215" s="52" cm="1">
        <f t="array" ref="Q215">ABS(O215/C215)</f>
        <v>0.0576857368612125</v>
      </c>
      <c r="R215" s="32"/>
      <c r="S215" s="51">
        <v>2631</v>
      </c>
      <c r="T215" s="32"/>
      <c r="U215" s="53">
        <v>1875</v>
      </c>
      <c r="V215" s="48"/>
      <c r="W215" t="s" s="47">
        <v>40</v>
      </c>
    </row>
    <row r="216" ht="12.75" customHeight="1">
      <c r="A216" s="47"/>
      <c r="B216" s="48"/>
      <c r="C216" s="49"/>
      <c r="D216" s="48"/>
      <c r="E216" s="55"/>
      <c r="F216" s="29"/>
      <c r="G216" s="29"/>
      <c r="H216" s="48"/>
      <c r="I216" s="47"/>
      <c r="J216" s="32"/>
      <c r="K216" s="32"/>
      <c r="L216" s="32"/>
      <c r="M216" s="32"/>
      <c r="N216" s="32"/>
      <c r="O216" s="56"/>
      <c r="P216" s="32"/>
      <c r="Q216" s="52"/>
      <c r="R216" s="32"/>
      <c r="S216" s="51"/>
      <c r="T216" s="32"/>
      <c r="U216" s="48"/>
      <c r="V216" s="48"/>
      <c r="W216" s="48"/>
    </row>
    <row r="217" ht="12.75" customHeight="1">
      <c r="A217" t="s" s="47">
        <v>162</v>
      </c>
      <c r="B217" s="48"/>
      <c r="C217" s="49" cm="1">
        <f t="array" ref="C217">8.49*43560</f>
        <v>369824.4</v>
      </c>
      <c r="D217" s="48"/>
      <c r="E217" t="s" s="47">
        <v>163</v>
      </c>
      <c r="F217" s="29"/>
      <c r="G217" s="29"/>
      <c r="H217" s="48"/>
      <c r="I217" t="s" s="47">
        <v>79</v>
      </c>
      <c r="J217" s="32"/>
      <c r="K217" s="58">
        <v>4</v>
      </c>
      <c r="L217" s="32"/>
      <c r="M217" s="50">
        <v>2</v>
      </c>
      <c r="N217" s="32"/>
      <c r="O217" s="51">
        <v>3976</v>
      </c>
      <c r="P217" s="32"/>
      <c r="Q217" s="52" cm="1">
        <f t="array" ref="Q217">ABS(O217/C217)</f>
        <v>0.0107510483353721</v>
      </c>
      <c r="R217" s="32"/>
      <c r="S217" s="51">
        <v>2070</v>
      </c>
      <c r="T217" s="32"/>
      <c r="U217" s="53">
        <v>1984</v>
      </c>
      <c r="V217" s="48"/>
      <c r="W217" t="s" s="47">
        <v>40</v>
      </c>
    </row>
    <row r="218" ht="12.75" customHeight="1">
      <c r="A218" s="47"/>
      <c r="B218" s="48"/>
      <c r="C218" s="49"/>
      <c r="D218" s="48"/>
      <c r="E218" s="55"/>
      <c r="F218" s="29"/>
      <c r="G218" s="29"/>
      <c r="H218" s="48"/>
      <c r="I218" s="47"/>
      <c r="J218" s="32"/>
      <c r="K218" s="32"/>
      <c r="L218" s="32"/>
      <c r="M218" s="32"/>
      <c r="N218" s="32"/>
      <c r="O218" t="s" s="56">
        <v>164</v>
      </c>
      <c r="P218" s="32"/>
      <c r="Q218" s="52"/>
      <c r="R218" s="32"/>
      <c r="S218" s="51"/>
      <c r="T218" s="32"/>
      <c r="U218" s="48"/>
      <c r="V218" s="48"/>
      <c r="W218" s="48"/>
    </row>
    <row r="219" ht="12.75" customHeight="1">
      <c r="A219" s="47"/>
      <c r="B219" s="48"/>
      <c r="C219" s="49"/>
      <c r="D219" s="48"/>
      <c r="E219" s="48"/>
      <c r="F219" s="29"/>
      <c r="G219" s="29"/>
      <c r="H219" s="48"/>
      <c r="I219" s="47"/>
      <c r="J219" s="32"/>
      <c r="K219" s="32"/>
      <c r="L219" s="32"/>
      <c r="M219" s="32"/>
      <c r="N219" s="32"/>
      <c r="O219" t="s" s="56">
        <v>165</v>
      </c>
      <c r="P219" s="32"/>
      <c r="Q219" s="52"/>
      <c r="R219" s="32"/>
      <c r="S219" s="51"/>
      <c r="T219" s="32"/>
      <c r="U219" s="48"/>
      <c r="V219" s="48"/>
      <c r="W219" s="48"/>
    </row>
    <row r="220" ht="12.75" customHeight="1">
      <c r="A220" s="47"/>
      <c r="B220" s="48"/>
      <c r="C220" s="49"/>
      <c r="D220" s="48"/>
      <c r="E220" s="47"/>
      <c r="F220" s="29"/>
      <c r="G220" s="29"/>
      <c r="H220" s="48"/>
      <c r="I220" s="47"/>
      <c r="J220" s="32"/>
      <c r="K220" s="32"/>
      <c r="L220" s="32"/>
      <c r="M220" s="50"/>
      <c r="N220" s="32"/>
      <c r="O220" s="51"/>
      <c r="P220" s="32"/>
      <c r="Q220" s="52"/>
      <c r="R220" s="32"/>
      <c r="S220" s="51"/>
      <c r="T220" s="32"/>
      <c r="U220" s="48"/>
      <c r="V220" s="48"/>
      <c r="W220" s="47"/>
    </row>
    <row r="221" ht="12.75" customHeight="1">
      <c r="A221" t="s" s="47">
        <v>166</v>
      </c>
      <c r="B221" s="48"/>
      <c r="C221" s="49" cm="1">
        <f t="array" ref="C221">3*43560</f>
        <v>130680</v>
      </c>
      <c r="D221" s="48"/>
      <c r="E221" t="s" s="47">
        <v>167</v>
      </c>
      <c r="F221" s="29"/>
      <c r="G221" s="29"/>
      <c r="H221" s="48"/>
      <c r="I221" t="s" s="47">
        <v>79</v>
      </c>
      <c r="J221" s="32"/>
      <c r="K221" s="58">
        <v>4</v>
      </c>
      <c r="L221" s="32"/>
      <c r="M221" s="50">
        <v>2</v>
      </c>
      <c r="N221" s="32"/>
      <c r="O221" s="51">
        <v>3342</v>
      </c>
      <c r="P221" s="32"/>
      <c r="Q221" s="52" cm="1">
        <f t="array" ref="Q221">ABS(O221/C221)</f>
        <v>0.0255739210284665</v>
      </c>
      <c r="R221" s="32"/>
      <c r="S221" s="51">
        <v>2916</v>
      </c>
      <c r="T221" s="32"/>
      <c r="U221" s="53">
        <v>1983</v>
      </c>
      <c r="V221" s="48"/>
      <c r="W221" t="s" s="47">
        <v>40</v>
      </c>
    </row>
    <row r="222" ht="12.75" customHeight="1">
      <c r="A222" s="47"/>
      <c r="B222" s="48"/>
      <c r="C222" s="49"/>
      <c r="D222" s="48"/>
      <c r="E222" s="47"/>
      <c r="F222" s="29"/>
      <c r="G222" s="29"/>
      <c r="H222" s="48"/>
      <c r="I222" s="47"/>
      <c r="J222" s="32"/>
      <c r="K222" s="32"/>
      <c r="L222" s="32"/>
      <c r="M222" s="32"/>
      <c r="N222" s="32"/>
      <c r="O222" s="56"/>
      <c r="P222" s="32"/>
      <c r="Q222" s="52"/>
      <c r="R222" s="32"/>
      <c r="S222" s="51"/>
      <c r="T222" s="32"/>
      <c r="U222" s="48"/>
      <c r="V222" s="48"/>
      <c r="W222" s="48"/>
    </row>
    <row r="223" ht="12.75" customHeight="1">
      <c r="A223" s="47"/>
      <c r="B223" s="48"/>
      <c r="C223" s="55"/>
      <c r="D223" s="48"/>
      <c r="E223" s="48"/>
      <c r="F223" s="29"/>
      <c r="G223" s="29"/>
      <c r="H223" s="48"/>
      <c r="I223" s="59"/>
      <c r="J223" s="60"/>
      <c r="K223" s="61"/>
      <c r="L223" s="32"/>
      <c r="M223" s="32"/>
      <c r="N223" s="32"/>
      <c r="O223" s="32"/>
      <c r="P223" s="32"/>
      <c r="Q223" s="32"/>
      <c r="R223" s="32"/>
      <c r="S223" s="32"/>
      <c r="T223" s="32"/>
      <c r="U223" s="48"/>
      <c r="V223" s="48"/>
      <c r="W223" s="48"/>
    </row>
    <row r="224" ht="12.75" customHeight="1">
      <c r="A224" s="47"/>
      <c r="B224" s="48"/>
      <c r="C224" s="62"/>
      <c r="D224" s="48"/>
      <c r="E224" s="48"/>
      <c r="F224" s="29"/>
      <c r="G224" s="29"/>
      <c r="H224" s="48"/>
      <c r="I224" t="s" s="59">
        <v>168</v>
      </c>
      <c r="J224" s="60"/>
      <c r="K224" s="63"/>
      <c r="L224" s="64"/>
      <c r="M224" s="65"/>
      <c r="N224" s="64"/>
      <c r="O224" s="65"/>
      <c r="P224" s="64"/>
      <c r="Q224" s="64"/>
      <c r="R224" s="64"/>
      <c r="S224" s="65"/>
      <c r="T224" s="32"/>
      <c r="U224" s="48"/>
      <c r="V224" s="48"/>
      <c r="W224" s="48"/>
    </row>
    <row r="225" ht="15.15" customHeight="1">
      <c r="A225" t="s" s="59">
        <v>169</v>
      </c>
      <c r="B225" s="32"/>
      <c r="C225" s="66" cm="1">
        <f t="array" ref="C225">C12+C15+C19+C22+C25+C27+C30+C33+C36+C39+C42+C45+C48+C51+C54+C56+C58+C61+C64+C67+C69+C71+C73+C75+C77+C79+C83+C86+C88+C92+C94+C98+C100+C102+C105+C108+C111+C114+C117+C120+C123+C126+C129+C132+C135+C138+C141+C144+C147+C150+C153+C156+C159+C162+C165+C168+C171+C174+C177+C180+C183+C186+C189+C192+C195+C198+C201+C204+C207+C210+C213+C215+C217+C221</f>
        <v>6586184.4</v>
      </c>
      <c r="D225" s="32"/>
      <c r="E225" s="67"/>
      <c r="F225" s="29"/>
      <c r="G225" s="29"/>
      <c r="H225" s="32"/>
      <c r="I225" t="s" s="68">
        <v>170</v>
      </c>
      <c r="J225" s="32"/>
      <c r="K225" s="66" cm="1">
        <f t="array" ref="K225">K54+K56+K67+K79+K83+K86+K88+K92+K94+K213+K215+K217+K221</f>
        <v>40</v>
      </c>
      <c r="L225" s="69"/>
      <c r="M225" s="66" cm="1">
        <f t="array" ref="M225">M54+M56+M67+M79+M83+M86+M88+M92+M94+M213+M215+M217+M221</f>
        <v>19.75</v>
      </c>
      <c r="N225" s="69"/>
      <c r="O225" s="66" cm="1">
        <f t="array" ref="O225">O54+O56+O67+O79+O83+O86+O88+O92+O94+O213+O215+O217+O221</f>
        <v>24550</v>
      </c>
      <c r="P225" s="69"/>
      <c r="Q225" s="70"/>
      <c r="R225" s="69"/>
      <c r="S225" s="66" cm="1">
        <f t="array" ref="S225">S54+S56+S67+S79+S83+S86+S88+S92+S94+S213+S215+S217+S221</f>
        <v>20325</v>
      </c>
      <c r="T225" s="29"/>
      <c r="U225" s="29"/>
      <c r="V225" s="29"/>
      <c r="W225" s="29"/>
    </row>
    <row r="226" ht="15.15" customHeight="1">
      <c r="A226" t="s" s="71">
        <v>171</v>
      </c>
      <c r="B226" s="32"/>
      <c r="C226" s="72" cm="1">
        <f t="array" ref="C226">C225/74</f>
        <v>89002.4918918919</v>
      </c>
      <c r="D226" s="32"/>
      <c r="E226" s="73"/>
      <c r="F226" s="29"/>
      <c r="G226" s="29"/>
      <c r="H226" s="32"/>
      <c r="I226" t="s" s="74">
        <v>171</v>
      </c>
      <c r="J226" s="32"/>
      <c r="K226" s="72" cm="1">
        <f t="array" ref="K226">K225/13</f>
        <v>3.07692307692308</v>
      </c>
      <c r="L226" s="75"/>
      <c r="M226" s="72" cm="1">
        <f t="array" ref="M226">M225/13</f>
        <v>1.51923076923077</v>
      </c>
      <c r="N226" s="75"/>
      <c r="O226" s="72" cm="1">
        <f t="array" ref="O226">O225/13</f>
        <v>1888.461538461540</v>
      </c>
      <c r="P226" s="75"/>
      <c r="Q226" s="76"/>
      <c r="R226" s="75"/>
      <c r="S226" s="72" cm="1">
        <f t="array" ref="S226">S225/13</f>
        <v>1563.461538461540</v>
      </c>
      <c r="T226" s="29"/>
      <c r="U226" s="29"/>
      <c r="V226" s="29"/>
      <c r="W226" s="29"/>
    </row>
    <row r="227" ht="15.15" customHeight="1">
      <c r="A227" s="77"/>
      <c r="B227" s="32"/>
      <c r="C227" s="78"/>
      <c r="D227" s="32"/>
      <c r="E227" s="73"/>
      <c r="F227" s="29"/>
      <c r="G227" s="29"/>
      <c r="H227" s="32"/>
      <c r="I227" s="79"/>
      <c r="J227" s="32"/>
      <c r="K227" s="80"/>
      <c r="L227" s="32"/>
      <c r="M227" s="80"/>
      <c r="N227" s="32"/>
      <c r="O227" s="80"/>
      <c r="P227" s="32"/>
      <c r="Q227" s="81"/>
      <c r="R227" s="32"/>
      <c r="S227" s="80"/>
      <c r="T227" s="29"/>
      <c r="U227" s="29"/>
      <c r="V227" s="29"/>
      <c r="W227" s="29"/>
    </row>
    <row r="228" ht="15.15" customHeight="1">
      <c r="A228" t="s" s="59">
        <v>168</v>
      </c>
      <c r="B228" s="32"/>
      <c r="C228" s="82"/>
      <c r="D228" s="32"/>
      <c r="E228" s="73"/>
      <c r="F228" s="29"/>
      <c r="G228" s="29"/>
      <c r="H228" s="32"/>
      <c r="I228" s="59"/>
      <c r="J228" s="32"/>
      <c r="K228" s="83"/>
      <c r="L228" s="32"/>
      <c r="M228" s="84"/>
      <c r="N228" s="32"/>
      <c r="O228" s="85"/>
      <c r="P228" s="32"/>
      <c r="Q228" s="81"/>
      <c r="R228" s="32"/>
      <c r="S228" s="84"/>
      <c r="T228" s="29"/>
      <c r="U228" s="29"/>
      <c r="V228" s="29"/>
      <c r="W228" s="29"/>
    </row>
    <row r="229" ht="15.15" customHeight="1">
      <c r="A229" t="s" s="59">
        <v>170</v>
      </c>
      <c r="B229" s="32"/>
      <c r="C229" s="66" cm="1">
        <f t="array" ref="C229">C54+C56+C67+C79+C83+C86+C88+C92+C94+C213+C215+C217+C221</f>
        <v>692168.4</v>
      </c>
      <c r="D229" s="32"/>
      <c r="E229" s="73"/>
      <c r="F229" s="29"/>
      <c r="G229" s="29"/>
      <c r="H229" s="32"/>
      <c r="I229" s="59"/>
      <c r="J229" s="32"/>
      <c r="K229" s="86"/>
      <c r="L229" s="32"/>
      <c r="M229" s="87"/>
      <c r="N229" s="32"/>
      <c r="O229" s="88"/>
      <c r="P229" s="32"/>
      <c r="Q229" s="81"/>
      <c r="R229" s="32"/>
      <c r="S229" s="87"/>
      <c r="T229" s="29"/>
      <c r="U229" s="29"/>
      <c r="V229" s="29"/>
      <c r="W229" s="29"/>
    </row>
    <row r="230" ht="15.15" customHeight="1">
      <c r="A230" t="s" s="71">
        <v>171</v>
      </c>
      <c r="B230" s="32"/>
      <c r="C230" s="72" cm="1">
        <f t="array" ref="C230">C229/13</f>
        <v>53243.7230769231</v>
      </c>
      <c r="D230" s="32"/>
      <c r="E230" s="73"/>
      <c r="F230" s="29"/>
      <c r="G230" s="29"/>
      <c r="H230" s="32"/>
      <c r="I230" s="71"/>
      <c r="J230" s="32"/>
      <c r="K230" s="72"/>
      <c r="L230" s="32"/>
      <c r="M230" s="72"/>
      <c r="N230" s="32"/>
      <c r="O230" s="72"/>
      <c r="P230" s="32"/>
      <c r="Q230" s="81"/>
      <c r="R230" s="32"/>
      <c r="S230" s="72"/>
      <c r="T230" s="29"/>
      <c r="U230" s="29"/>
      <c r="V230" s="29"/>
      <c r="W230" s="29"/>
    </row>
    <row r="231" ht="15.15" customHeight="1">
      <c r="A231" s="89"/>
      <c r="B231" s="32"/>
      <c r="C231" s="80"/>
      <c r="D231" s="32"/>
      <c r="E231" s="73"/>
      <c r="F231" s="29"/>
      <c r="G231" s="29"/>
      <c r="H231" s="32"/>
      <c r="I231" s="90"/>
      <c r="J231" s="32"/>
      <c r="K231" s="80"/>
      <c r="L231" s="32"/>
      <c r="M231" s="80"/>
      <c r="N231" s="32"/>
      <c r="O231" s="80"/>
      <c r="P231" s="32"/>
      <c r="Q231" s="81"/>
      <c r="R231" s="32"/>
      <c r="S231" s="80"/>
      <c r="T231" s="29"/>
      <c r="U231" s="29"/>
      <c r="V231" s="29"/>
      <c r="W231" s="29"/>
    </row>
    <row r="232" ht="15.15" customHeight="1">
      <c r="A232" t="s" s="77">
        <v>172</v>
      </c>
      <c r="B232" s="32"/>
      <c r="C232" s="78"/>
      <c r="D232" s="32"/>
      <c r="E232" s="73"/>
      <c r="F232" s="29"/>
      <c r="G232" s="29"/>
      <c r="H232" s="32"/>
      <c r="I232" s="90"/>
      <c r="J232" s="32"/>
      <c r="K232" s="80"/>
      <c r="L232" s="32"/>
      <c r="M232" s="80"/>
      <c r="N232" s="32"/>
      <c r="O232" s="80"/>
      <c r="P232" s="32"/>
      <c r="Q232" s="81"/>
      <c r="R232" s="32"/>
      <c r="S232" s="80"/>
      <c r="T232" s="29"/>
      <c r="U232" s="29"/>
      <c r="V232" s="29"/>
      <c r="W232" s="29"/>
    </row>
    <row r="233" ht="15.15" customHeight="1">
      <c r="A233" t="s" s="59">
        <v>168</v>
      </c>
      <c r="B233" s="32"/>
      <c r="C233" s="82"/>
      <c r="D233" s="32"/>
      <c r="E233" s="73"/>
      <c r="F233" s="29"/>
      <c r="G233" s="29"/>
      <c r="H233" s="32"/>
      <c r="I233" s="90"/>
      <c r="J233" s="32"/>
      <c r="K233" s="80"/>
      <c r="L233" s="32"/>
      <c r="M233" s="80"/>
      <c r="N233" s="32"/>
      <c r="O233" s="80"/>
      <c r="P233" s="32"/>
      <c r="Q233" s="81"/>
      <c r="R233" s="32"/>
      <c r="S233" s="80"/>
      <c r="T233" s="29"/>
      <c r="U233" s="29"/>
      <c r="V233" s="29"/>
      <c r="W233" s="29"/>
    </row>
    <row r="234" ht="15.15" customHeight="1">
      <c r="A234" t="s" s="59">
        <v>170</v>
      </c>
      <c r="B234" s="32"/>
      <c r="C234" s="66" cm="1">
        <f t="array" ref="C234">C54+C56+C67+C79+C83+C86+C88+C92+C94+C213+C215</f>
        <v>191664</v>
      </c>
      <c r="D234" s="32"/>
      <c r="E234" s="73"/>
      <c r="F234" s="29"/>
      <c r="G234" s="29"/>
      <c r="H234" s="32"/>
      <c r="I234" s="90"/>
      <c r="J234" s="32"/>
      <c r="K234" s="80"/>
      <c r="L234" s="32"/>
      <c r="M234" s="80"/>
      <c r="N234" s="32"/>
      <c r="O234" s="80"/>
      <c r="P234" s="32"/>
      <c r="Q234" s="81"/>
      <c r="R234" s="32"/>
      <c r="S234" s="80"/>
      <c r="T234" s="29"/>
      <c r="U234" s="29"/>
      <c r="V234" s="29"/>
      <c r="W234" s="29"/>
    </row>
    <row r="235" ht="15.15" customHeight="1">
      <c r="A235" t="s" s="71">
        <v>171</v>
      </c>
      <c r="B235" s="32"/>
      <c r="C235" s="72" cm="1">
        <f t="array" ref="C235">C234/11</f>
        <v>17424</v>
      </c>
      <c r="D235" s="32"/>
      <c r="E235" s="73"/>
      <c r="F235" s="29"/>
      <c r="G235" s="29"/>
      <c r="H235" s="32"/>
      <c r="I235" s="90"/>
      <c r="J235" s="32"/>
      <c r="K235" s="80"/>
      <c r="L235" s="32"/>
      <c r="M235" s="80"/>
      <c r="N235" s="32"/>
      <c r="O235" s="80"/>
      <c r="P235" s="32"/>
      <c r="Q235" s="81"/>
      <c r="R235" s="32"/>
      <c r="S235" s="80"/>
      <c r="T235" s="29"/>
      <c r="U235" s="29"/>
      <c r="V235" s="29"/>
      <c r="W235" s="29"/>
    </row>
    <row r="236" ht="15.15" customHeight="1">
      <c r="A236" s="91"/>
      <c r="B236" s="32"/>
      <c r="C236" s="83"/>
      <c r="D236" s="32"/>
      <c r="E236" s="92"/>
      <c r="F236" s="29"/>
      <c r="G236" s="93"/>
      <c r="H236" s="32"/>
      <c r="I236" s="94"/>
      <c r="J236" s="32"/>
      <c r="K236" s="83"/>
      <c r="L236" s="32"/>
      <c r="M236" s="83"/>
      <c r="N236" s="32"/>
      <c r="O236" s="83"/>
      <c r="P236" s="32"/>
      <c r="Q236" s="81"/>
      <c r="R236" s="32"/>
      <c r="S236" s="95"/>
      <c r="T236" s="29"/>
      <c r="U236" s="29"/>
      <c r="V236" s="29"/>
      <c r="W236" s="29"/>
    </row>
    <row r="237" ht="15.15" customHeight="1">
      <c r="A237" s="96"/>
      <c r="B237" s="32"/>
      <c r="C237" t="s" s="97">
        <v>173</v>
      </c>
      <c r="D237" s="32"/>
      <c r="E237" s="98"/>
      <c r="F237" s="99"/>
      <c r="G237" s="100"/>
      <c r="H237" s="32"/>
      <c r="I237" s="97"/>
      <c r="J237" s="32"/>
      <c r="K237" s="97"/>
      <c r="L237" s="32"/>
      <c r="M237" s="101"/>
      <c r="N237" s="32"/>
      <c r="O237" t="s" s="97">
        <v>23</v>
      </c>
      <c r="P237" s="32"/>
      <c r="Q237" s="102"/>
      <c r="R237" s="32"/>
      <c r="S237" s="103"/>
      <c r="T237" s="29"/>
      <c r="U237" s="29"/>
      <c r="V237" s="29"/>
      <c r="W237" s="29"/>
    </row>
    <row r="238" ht="15.15" customHeight="1">
      <c r="A238" s="97"/>
      <c r="B238" s="32"/>
      <c r="C238" t="s" s="104">
        <v>174</v>
      </c>
      <c r="D238" s="32"/>
      <c r="E238" s="66" cm="1">
        <f t="array" ref="E238">C229/16</f>
        <v>43260.525</v>
      </c>
      <c r="F238" s="45"/>
      <c r="G238" s="45"/>
      <c r="H238" s="32"/>
      <c r="I238" s="105"/>
      <c r="J238" s="32"/>
      <c r="K238" s="105"/>
      <c r="L238" s="106"/>
      <c r="M238" s="107"/>
      <c r="N238" s="108"/>
      <c r="O238" t="s" s="104">
        <v>175</v>
      </c>
      <c r="P238" s="32"/>
      <c r="Q238" s="109" cm="1">
        <f t="array" ref="Q238">O225/C229</f>
        <v>0.0354682473224724</v>
      </c>
      <c r="R238" s="32"/>
      <c r="S238" s="103"/>
      <c r="T238" s="29"/>
      <c r="U238" s="29"/>
      <c r="V238" s="29"/>
      <c r="W238" s="29"/>
    </row>
    <row r="239" ht="15.15" customHeight="1">
      <c r="A239" s="97"/>
      <c r="B239" s="32"/>
      <c r="C239" s="52"/>
      <c r="D239" s="32"/>
      <c r="E239" s="110"/>
      <c r="F239" s="32"/>
      <c r="G239" s="111"/>
      <c r="H239" s="32"/>
      <c r="I239" s="52"/>
      <c r="J239" s="32"/>
      <c r="K239" s="52"/>
      <c r="L239" s="32"/>
      <c r="M239" s="112"/>
      <c r="N239" s="32"/>
      <c r="O239" s="52"/>
      <c r="P239" s="32"/>
      <c r="Q239" s="52"/>
      <c r="R239" s="32"/>
      <c r="S239" s="103"/>
      <c r="T239" s="29"/>
      <c r="U239" s="29"/>
      <c r="V239" s="29"/>
      <c r="W239" s="29"/>
    </row>
    <row r="240" ht="15.15" customHeight="1">
      <c r="A240" s="97"/>
      <c r="B240" t="s" s="113">
        <v>172</v>
      </c>
      <c r="C240" s="114"/>
      <c r="D240" s="32"/>
      <c r="E240" s="110"/>
      <c r="F240" s="32"/>
      <c r="G240" s="111"/>
      <c r="H240" s="32"/>
      <c r="I240" s="52"/>
      <c r="J240" s="32"/>
      <c r="K240" s="52"/>
      <c r="L240" s="32"/>
      <c r="M240" s="112"/>
      <c r="N240" t="s" s="113">
        <v>172</v>
      </c>
      <c r="O240" s="114"/>
      <c r="P240" s="32"/>
      <c r="Q240" s="115"/>
      <c r="R240" s="32"/>
      <c r="S240" s="103"/>
      <c r="T240" s="29"/>
      <c r="U240" s="29"/>
      <c r="V240" s="29"/>
      <c r="W240" s="29"/>
    </row>
    <row r="241" ht="15.15" customHeight="1">
      <c r="A241" s="97"/>
      <c r="B241" s="32"/>
      <c r="C241" t="s" s="97">
        <v>173</v>
      </c>
      <c r="D241" s="32"/>
      <c r="E241" s="116"/>
      <c r="F241" s="65"/>
      <c r="G241" s="117"/>
      <c r="H241" s="32"/>
      <c r="I241" s="52"/>
      <c r="J241" s="32"/>
      <c r="K241" s="52"/>
      <c r="L241" s="32"/>
      <c r="M241" s="112"/>
      <c r="N241" s="32"/>
      <c r="O241" t="s" s="97">
        <v>23</v>
      </c>
      <c r="P241" s="32"/>
      <c r="Q241" s="102"/>
      <c r="R241" s="32"/>
      <c r="S241" s="103"/>
      <c r="T241" s="29"/>
      <c r="U241" s="29"/>
      <c r="V241" s="29"/>
      <c r="W241" s="29"/>
    </row>
    <row r="242" ht="15.15" customHeight="1">
      <c r="A242" s="97"/>
      <c r="B242" s="32"/>
      <c r="C242" t="s" s="104">
        <v>174</v>
      </c>
      <c r="D242" s="32"/>
      <c r="E242" s="66" cm="1">
        <f t="array" ref="E242">C234/14</f>
        <v>13690.2857142857</v>
      </c>
      <c r="F242" s="45"/>
      <c r="G242" s="45"/>
      <c r="H242" s="32"/>
      <c r="I242" s="52"/>
      <c r="J242" s="32"/>
      <c r="K242" s="52"/>
      <c r="L242" s="32"/>
      <c r="M242" s="118"/>
      <c r="N242" s="32"/>
      <c r="O242" t="s" s="104">
        <v>175</v>
      </c>
      <c r="P242" s="32"/>
      <c r="Q242" s="109" cm="1">
        <f t="array" ref="Q242">(O225-O217-O221)/C234</f>
        <v>0.0899073378412221</v>
      </c>
      <c r="R242" s="32"/>
      <c r="S242" s="103"/>
      <c r="T242" s="29"/>
      <c r="U242" s="29"/>
      <c r="V242" s="29"/>
      <c r="W242" s="29"/>
    </row>
    <row r="243" ht="15.15" customHeight="1">
      <c r="A243" s="97"/>
      <c r="B243" s="32"/>
      <c r="C243" s="59"/>
      <c r="D243" s="32"/>
      <c r="E243" s="119"/>
      <c r="F243" s="32"/>
      <c r="G243" s="120"/>
      <c r="H243" s="32"/>
      <c r="I243" s="51"/>
      <c r="J243" s="32"/>
      <c r="K243" s="121"/>
      <c r="L243" s="32"/>
      <c r="M243" s="122"/>
      <c r="N243" s="32"/>
      <c r="O243" s="120"/>
      <c r="P243" s="32"/>
      <c r="Q243" s="123"/>
      <c r="R243" s="32"/>
      <c r="S243" s="103"/>
      <c r="T243" s="29"/>
      <c r="U243" s="29"/>
      <c r="V243" s="29"/>
      <c r="W243" s="29"/>
    </row>
  </sheetData>
  <mergeCells count="238">
    <mergeCell ref="E8:G8"/>
    <mergeCell ref="E9:G9"/>
    <mergeCell ref="E10:G10"/>
    <mergeCell ref="E11:G11"/>
    <mergeCell ref="E35:G35"/>
    <mergeCell ref="E44:G44"/>
    <mergeCell ref="E47:G47"/>
    <mergeCell ref="E12:G12"/>
    <mergeCell ref="E59:G59"/>
    <mergeCell ref="E66:G66"/>
    <mergeCell ref="E78:G78"/>
    <mergeCell ref="E87:G87"/>
    <mergeCell ref="E76:G76"/>
    <mergeCell ref="E57:G57"/>
    <mergeCell ref="A1:W1"/>
    <mergeCell ref="A2:W2"/>
    <mergeCell ref="A3:W3"/>
    <mergeCell ref="A4:W4"/>
    <mergeCell ref="A6:W6"/>
    <mergeCell ref="E97:G97"/>
    <mergeCell ref="E101:G101"/>
    <mergeCell ref="E90:G90"/>
    <mergeCell ref="E63:G63"/>
    <mergeCell ref="E72:G72"/>
    <mergeCell ref="E70:G70"/>
    <mergeCell ref="E74:G74"/>
    <mergeCell ref="E93:G93"/>
    <mergeCell ref="E99:G99"/>
    <mergeCell ref="E103:G103"/>
    <mergeCell ref="E107:G107"/>
    <mergeCell ref="E110:G110"/>
    <mergeCell ref="E224:G224"/>
    <mergeCell ref="E80:G80"/>
    <mergeCell ref="E84:G84"/>
    <mergeCell ref="A5:W5"/>
    <mergeCell ref="E13:G13"/>
    <mergeCell ref="E16:G16"/>
    <mergeCell ref="E21:G21"/>
    <mergeCell ref="E26:G26"/>
    <mergeCell ref="E29:G29"/>
    <mergeCell ref="E38:G38"/>
    <mergeCell ref="E46:G46"/>
    <mergeCell ref="E50:G50"/>
    <mergeCell ref="E53:G53"/>
    <mergeCell ref="E54:G54"/>
    <mergeCell ref="E55:G55"/>
    <mergeCell ref="E62:G62"/>
    <mergeCell ref="E61:G61"/>
    <mergeCell ref="E68:G68"/>
    <mergeCell ref="E89:G89"/>
    <mergeCell ref="E113:G113"/>
    <mergeCell ref="E116:G116"/>
    <mergeCell ref="E119:G119"/>
    <mergeCell ref="E125:G125"/>
    <mergeCell ref="E164:G164"/>
    <mergeCell ref="E128:G128"/>
    <mergeCell ref="E134:G134"/>
    <mergeCell ref="E131:G131"/>
    <mergeCell ref="E140:G140"/>
    <mergeCell ref="E137:G137"/>
    <mergeCell ref="E149:G149"/>
    <mergeCell ref="E146:G146"/>
    <mergeCell ref="E143:G143"/>
    <mergeCell ref="E152:G152"/>
    <mergeCell ref="E161:G161"/>
    <mergeCell ref="E158:G158"/>
    <mergeCell ref="E155:G155"/>
    <mergeCell ref="E167:G167"/>
    <mergeCell ref="E170:G170"/>
    <mergeCell ref="E176:G176"/>
    <mergeCell ref="E173:G173"/>
    <mergeCell ref="E182:G182"/>
    <mergeCell ref="E179:G179"/>
    <mergeCell ref="E197:G197"/>
    <mergeCell ref="E194:G194"/>
    <mergeCell ref="E191:G191"/>
    <mergeCell ref="E185:G185"/>
    <mergeCell ref="E188:G188"/>
    <mergeCell ref="E199:G199"/>
    <mergeCell ref="E206:G206"/>
    <mergeCell ref="E203:G203"/>
    <mergeCell ref="E212:G212"/>
    <mergeCell ref="E209:G209"/>
    <mergeCell ref="E216:G216"/>
    <mergeCell ref="E218:G218"/>
    <mergeCell ref="E219:G219"/>
    <mergeCell ref="E222:G222"/>
    <mergeCell ref="E223:G223"/>
    <mergeCell ref="E225:G225"/>
    <mergeCell ref="E226:G226"/>
    <mergeCell ref="E227:G227"/>
    <mergeCell ref="E228:G228"/>
    <mergeCell ref="E229:G229"/>
    <mergeCell ref="E230:G230"/>
    <mergeCell ref="E236:G236"/>
    <mergeCell ref="E237:G237"/>
    <mergeCell ref="E238:G238"/>
    <mergeCell ref="E15:G15"/>
    <mergeCell ref="E17:G17"/>
    <mergeCell ref="E18:G18"/>
    <mergeCell ref="E19:G19"/>
    <mergeCell ref="E20:G20"/>
    <mergeCell ref="E22:G22"/>
    <mergeCell ref="E23:G23"/>
    <mergeCell ref="E24:G24"/>
    <mergeCell ref="E14:G14"/>
    <mergeCell ref="E25:G25"/>
    <mergeCell ref="E27:G27"/>
    <mergeCell ref="E28:G28"/>
    <mergeCell ref="E30:G30"/>
    <mergeCell ref="E31:G31"/>
    <mergeCell ref="E32:G32"/>
    <mergeCell ref="E33:G33"/>
    <mergeCell ref="E34:G34"/>
    <mergeCell ref="E36:G36"/>
    <mergeCell ref="E37:G37"/>
    <mergeCell ref="E39:G39"/>
    <mergeCell ref="E40:G40"/>
    <mergeCell ref="E41:G41"/>
    <mergeCell ref="E42:G42"/>
    <mergeCell ref="E43:G43"/>
    <mergeCell ref="E45:G45"/>
    <mergeCell ref="E49:G49"/>
    <mergeCell ref="E48:G48"/>
    <mergeCell ref="E52:G52"/>
    <mergeCell ref="E51:G51"/>
    <mergeCell ref="E56:G56"/>
    <mergeCell ref="E58:G58"/>
    <mergeCell ref="E60:G60"/>
    <mergeCell ref="E65:G65"/>
    <mergeCell ref="E64:G64"/>
    <mergeCell ref="E67:G67"/>
    <mergeCell ref="E69:G69"/>
    <mergeCell ref="E71:G71"/>
    <mergeCell ref="E73:G73"/>
    <mergeCell ref="E75:G75"/>
    <mergeCell ref="E77:G77"/>
    <mergeCell ref="E79:G79"/>
    <mergeCell ref="E81:G81"/>
    <mergeCell ref="E82:G82"/>
    <mergeCell ref="E83:G83"/>
    <mergeCell ref="E85:G85"/>
    <mergeCell ref="E86:G86"/>
    <mergeCell ref="E88:G88"/>
    <mergeCell ref="E91:G91"/>
    <mergeCell ref="E92:G92"/>
    <mergeCell ref="E94:G94"/>
    <mergeCell ref="E96:G96"/>
    <mergeCell ref="E95:G95"/>
    <mergeCell ref="E98:G98"/>
    <mergeCell ref="E100:G100"/>
    <mergeCell ref="E102:G102"/>
    <mergeCell ref="E104:G104"/>
    <mergeCell ref="E106:G106"/>
    <mergeCell ref="E105:G105"/>
    <mergeCell ref="E109:G109"/>
    <mergeCell ref="E108:G108"/>
    <mergeCell ref="E112:G112"/>
    <mergeCell ref="E111:G111"/>
    <mergeCell ref="E115:G115"/>
    <mergeCell ref="E114:G114"/>
    <mergeCell ref="E118:G118"/>
    <mergeCell ref="E117:G117"/>
    <mergeCell ref="E121:G121"/>
    <mergeCell ref="E120:G120"/>
    <mergeCell ref="E122:G122"/>
    <mergeCell ref="E124:G124"/>
    <mergeCell ref="E123:G123"/>
    <mergeCell ref="E127:G127"/>
    <mergeCell ref="E126:G126"/>
    <mergeCell ref="E130:G130"/>
    <mergeCell ref="E129:G129"/>
    <mergeCell ref="E133:G133"/>
    <mergeCell ref="E132:G132"/>
    <mergeCell ref="E136:G136"/>
    <mergeCell ref="E135:G135"/>
    <mergeCell ref="E139:G139"/>
    <mergeCell ref="E138:G138"/>
    <mergeCell ref="E142:G142"/>
    <mergeCell ref="E141:G141"/>
    <mergeCell ref="E145:G145"/>
    <mergeCell ref="E144:G144"/>
    <mergeCell ref="E148:G148"/>
    <mergeCell ref="E147:G147"/>
    <mergeCell ref="E151:G151"/>
    <mergeCell ref="E150:G150"/>
    <mergeCell ref="E154:G154"/>
    <mergeCell ref="E153:G153"/>
    <mergeCell ref="E157:G157"/>
    <mergeCell ref="E156:G156"/>
    <mergeCell ref="E160:G160"/>
    <mergeCell ref="E159:G159"/>
    <mergeCell ref="E163:G163"/>
    <mergeCell ref="E162:G162"/>
    <mergeCell ref="E166:G166"/>
    <mergeCell ref="E165:G165"/>
    <mergeCell ref="E169:G169"/>
    <mergeCell ref="E168:G168"/>
    <mergeCell ref="E172:G172"/>
    <mergeCell ref="E171:G171"/>
    <mergeCell ref="E175:G175"/>
    <mergeCell ref="E174:G174"/>
    <mergeCell ref="E178:G178"/>
    <mergeCell ref="E177:G177"/>
    <mergeCell ref="E181:G181"/>
    <mergeCell ref="E180:G180"/>
    <mergeCell ref="E184:G184"/>
    <mergeCell ref="E183:G183"/>
    <mergeCell ref="E187:G187"/>
    <mergeCell ref="E186:G186"/>
    <mergeCell ref="E190:G190"/>
    <mergeCell ref="E189:G189"/>
    <mergeCell ref="E193:G193"/>
    <mergeCell ref="E192:G192"/>
    <mergeCell ref="E196:G196"/>
    <mergeCell ref="E195:G195"/>
    <mergeCell ref="E198:G198"/>
    <mergeCell ref="E200:G200"/>
    <mergeCell ref="E202:G202"/>
    <mergeCell ref="E201:G201"/>
    <mergeCell ref="E205:G205"/>
    <mergeCell ref="E204:G204"/>
    <mergeCell ref="E208:G208"/>
    <mergeCell ref="E207:G207"/>
    <mergeCell ref="E211:G211"/>
    <mergeCell ref="E210:G210"/>
    <mergeCell ref="E214:G214"/>
    <mergeCell ref="E213:G213"/>
    <mergeCell ref="E215:G215"/>
    <mergeCell ref="E217:G217"/>
    <mergeCell ref="E220:G220"/>
    <mergeCell ref="E221:G221"/>
    <mergeCell ref="E235:G235"/>
    <mergeCell ref="E233:G233"/>
    <mergeCell ref="E232:G232"/>
    <mergeCell ref="E234:G234"/>
    <mergeCell ref="E231:G231"/>
    <mergeCell ref="E242:G242"/>
  </mergeCells>
  <pageMargins left="0.5" right="0.5" top="1" bottom="1" header="0.5" footer="0.5"/>
  <pageSetup firstPageNumber="1" fitToHeight="1" fitToWidth="1" scale="100"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10.8333" defaultRowHeight="20" customHeight="1" outlineLevelRow="0" outlineLevelCol="0"/>
  <cols>
    <col min="1" max="5" width="7.5" style="124" customWidth="1"/>
    <col min="6" max="16384" width="10.8516" style="124" customWidth="1"/>
  </cols>
  <sheetData>
    <row r="1" ht="12.75" customHeight="1">
      <c r="A1" s="32"/>
      <c r="B1" s="32"/>
      <c r="C1" s="32"/>
      <c r="D1" s="32"/>
      <c r="E1" s="32"/>
    </row>
    <row r="2" ht="12.75" customHeight="1">
      <c r="A2" s="32"/>
      <c r="B2" s="32"/>
      <c r="C2" s="32"/>
      <c r="D2" s="32"/>
      <c r="E2" s="32"/>
    </row>
    <row r="3" ht="12.75" customHeight="1">
      <c r="A3" s="32"/>
      <c r="B3" s="32"/>
      <c r="C3" s="32"/>
      <c r="D3" s="32"/>
      <c r="E3" s="32"/>
    </row>
    <row r="4" ht="12.75" customHeight="1">
      <c r="A4" s="32"/>
      <c r="B4" s="32"/>
      <c r="C4" s="32"/>
      <c r="D4" s="32"/>
      <c r="E4" s="32"/>
    </row>
    <row r="5" ht="12.75" customHeight="1">
      <c r="A5" s="32"/>
      <c r="B5" s="32"/>
      <c r="C5" s="32"/>
      <c r="D5" s="32"/>
      <c r="E5" s="32"/>
    </row>
    <row r="6" ht="12.75" customHeight="1">
      <c r="A6" s="32"/>
      <c r="B6" s="32"/>
      <c r="C6" s="32"/>
      <c r="D6" s="32"/>
      <c r="E6" s="32"/>
    </row>
    <row r="7" ht="12.75" customHeight="1">
      <c r="A7" s="32"/>
      <c r="B7" s="32"/>
      <c r="C7" s="32"/>
      <c r="D7" s="32"/>
      <c r="E7" s="32"/>
    </row>
    <row r="8" ht="12.75" customHeight="1">
      <c r="A8" s="32"/>
      <c r="B8" s="32"/>
      <c r="C8" s="32"/>
      <c r="D8" s="32"/>
      <c r="E8" s="32"/>
    </row>
    <row r="9" ht="12.75" customHeight="1">
      <c r="A9" s="32"/>
      <c r="B9" s="32"/>
      <c r="C9" s="32"/>
      <c r="D9" s="32"/>
      <c r="E9" s="32"/>
    </row>
    <row r="10" ht="12.75" customHeight="1">
      <c r="A10" s="32"/>
      <c r="B10" s="32"/>
      <c r="C10" s="32"/>
      <c r="D10" s="32"/>
      <c r="E10" s="32"/>
    </row>
  </sheetData>
  <pageMargins left="0.75" right="0.75" top="1" bottom="1" header="0.5" footer="0.5"/>
  <pageSetup firstPageNumber="1" fitToHeight="1" fitToWidth="1" scale="100" useFirstPageNumber="0" orientation="landscape"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10.8333" defaultRowHeight="20" customHeight="1" outlineLevelRow="0" outlineLevelCol="0"/>
  <cols>
    <col min="1" max="5" width="7.5" style="125" customWidth="1"/>
    <col min="6" max="16384" width="10.8516" style="125" customWidth="1"/>
  </cols>
  <sheetData>
    <row r="1" ht="12.75" customHeight="1">
      <c r="A1" s="32"/>
      <c r="B1" s="32"/>
      <c r="C1" s="32"/>
      <c r="D1" s="32"/>
      <c r="E1" s="32"/>
    </row>
    <row r="2" ht="12.75" customHeight="1">
      <c r="A2" s="32"/>
      <c r="B2" s="32"/>
      <c r="C2" s="32"/>
      <c r="D2" s="32"/>
      <c r="E2" s="32"/>
    </row>
    <row r="3" ht="12.75" customHeight="1">
      <c r="A3" s="32"/>
      <c r="B3" s="32"/>
      <c r="C3" s="32"/>
      <c r="D3" s="32"/>
      <c r="E3" s="32"/>
    </row>
    <row r="4" ht="12.75" customHeight="1">
      <c r="A4" s="32"/>
      <c r="B4" s="32"/>
      <c r="C4" s="32"/>
      <c r="D4" s="32"/>
      <c r="E4" s="32"/>
    </row>
    <row r="5" ht="12.75" customHeight="1">
      <c r="A5" s="32"/>
      <c r="B5" s="32"/>
      <c r="C5" s="32"/>
      <c r="D5" s="32"/>
      <c r="E5" s="32"/>
    </row>
    <row r="6" ht="12.75" customHeight="1">
      <c r="A6" s="32"/>
      <c r="B6" s="32"/>
      <c r="C6" s="32"/>
      <c r="D6" s="32"/>
      <c r="E6" s="32"/>
    </row>
    <row r="7" ht="12.75" customHeight="1">
      <c r="A7" s="32"/>
      <c r="B7" s="32"/>
      <c r="C7" s="32"/>
      <c r="D7" s="32"/>
      <c r="E7" s="32"/>
    </row>
    <row r="8" ht="12.75" customHeight="1">
      <c r="A8" s="32"/>
      <c r="B8" s="32"/>
      <c r="C8" s="32"/>
      <c r="D8" s="32"/>
      <c r="E8" s="32"/>
    </row>
    <row r="9" ht="12.75" customHeight="1">
      <c r="A9" s="32"/>
      <c r="B9" s="32"/>
      <c r="C9" s="32"/>
      <c r="D9" s="32"/>
      <c r="E9" s="32"/>
    </row>
    <row r="10" ht="12.75" customHeight="1">
      <c r="A10" s="32"/>
      <c r="B10" s="32"/>
      <c r="C10" s="32"/>
      <c r="D10" s="32"/>
      <c r="E10" s="32"/>
    </row>
  </sheetData>
  <pageMargins left="0.75" right="0.75" top="1" bottom="1" header="0.5" footer="0.5"/>
  <pageSetup firstPageNumber="1" fitToHeight="1" fitToWidth="1" scale="100" useFirstPageNumber="0" orientation="landscape"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